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8f33803f7e0b0fb5/BUSTAMANTE ENGENHARIA/BE - TRABALHO 2024/PLANILHAS POSTOS DE SAÚDE/ESF III/"/>
    </mc:Choice>
  </mc:AlternateContent>
  <xr:revisionPtr revIDLastSave="195" documentId="8_{DD321368-6FB1-438A-AF38-94A126520AF1}" xr6:coauthVersionLast="47" xr6:coauthVersionMax="47" xr10:uidLastSave="{0612AF36-21A6-4B13-91EB-912486979C59}"/>
  <bookViews>
    <workbookView xWindow="-108" yWindow="-108" windowWidth="23256" windowHeight="12456" firstSheet="1" activeTab="1" xr2:uid="{00000000-000D-0000-FFFF-FFFF00000000}"/>
  </bookViews>
  <sheets>
    <sheet name="Itens de maior relevância" sheetId="14" state="hidden" r:id="rId1"/>
    <sheet name="Orçamento Sintético " sheetId="11" r:id="rId2"/>
    <sheet name="Memória de Cálculo" sheetId="2" state="hidden" r:id="rId3"/>
    <sheet name="CPU" sheetId="16" r:id="rId4"/>
    <sheet name="BDI" sheetId="4" r:id="rId5"/>
    <sheet name="CF-F" sheetId="5" r:id="rId6"/>
    <sheet name="L.S" sheetId="7" r:id="rId7"/>
    <sheet name="COMPOSIÇÃO" sheetId="12" r:id="rId8"/>
  </sheets>
  <externalReferences>
    <externalReference r:id="rId9"/>
    <externalReference r:id="rId10"/>
    <externalReference r:id="rId11"/>
    <externalReference r:id="rId12"/>
  </externalReferences>
  <definedNames>
    <definedName name="_xlnm.Print_Area" localSheetId="4">BDI!$A$1:$X$53</definedName>
    <definedName name="_xlnm.Print_Area" localSheetId="5">'CF-F'!$A$1:$K$30</definedName>
    <definedName name="_xlnm.Print_Area" localSheetId="7">COMPOSIÇÃO!$A$1:$H$33</definedName>
    <definedName name="_xlnm.Print_Area" localSheetId="3">CPU!$A$1:$J$464</definedName>
    <definedName name="_xlnm.Print_Area" localSheetId="0">'Itens de maior relevância'!$A$1:$F$28</definedName>
    <definedName name="_xlnm.Print_Area" localSheetId="6">L.S!$A$1:$D$59</definedName>
    <definedName name="_xlnm.Print_Area" localSheetId="2">'Memória de Cálculo'!$A$1:$G$114</definedName>
    <definedName name="_xlnm.Print_Area" localSheetId="1">'Orçamento Sintético '!$A$1:$I$98</definedName>
    <definedName name="AreaTeste" localSheetId="0">#REF!</definedName>
    <definedName name="AreaTeste">#REF!</definedName>
    <definedName name="AreaTeste2" localSheetId="0">#REF!</definedName>
    <definedName name="AreaTeste2">#REF!</definedName>
    <definedName name="CélulaInicioPlanilha" localSheetId="0">#REF!</definedName>
    <definedName name="CélulaInicioPlanilha">#REF!</definedName>
    <definedName name="CélulaResumo" localSheetId="0">#REF!</definedName>
    <definedName name="CélulaResumo">#REF!</definedName>
    <definedName name="DESCRIÇAO" localSheetId="0">#REF!</definedName>
    <definedName name="DESCRIÇAO" localSheetId="6">#REF!</definedName>
    <definedName name="DESCRIÇAO">#REF!</definedName>
    <definedName name="EMPRESAS" localSheetId="0">#REF!</definedName>
    <definedName name="EMPRESAS" localSheetId="6">#REF!</definedName>
    <definedName name="EMPRESAS">#REF!</definedName>
    <definedName name="Import.DescLote" hidden="1">[1]DADOS!$F$17</definedName>
    <definedName name="INDICES">OFFSET('[2]MAPA COTAÇÕES'!$B$19,1,0):OFFSET('[2]MAPA COTAÇÕES'!$I$23,-1,0)</definedName>
    <definedName name="isabelestacomfome">#REF!</definedName>
    <definedName name="ITEM" localSheetId="0">#REF!</definedName>
    <definedName name="ITEM">#REF!</definedName>
    <definedName name="teste2" localSheetId="0">#REF!</definedName>
    <definedName name="teste2">#REF!</definedName>
    <definedName name="TIPOORCAMENTO" hidden="1">IF(VALUE([1]MENU!$O$3)=2,"Licitado","Proposto")</definedName>
    <definedName name="UND" localSheetId="0">#REF!</definedName>
    <definedName name="UND" localSheetId="6">#REF!</definedName>
    <definedName name="UND">#REF!</definedName>
    <definedName name="VTOTAL" localSheetId="0">#REF!</definedName>
    <definedName name="VTOTAL" localSheetId="6">#REF!</definedName>
    <definedName name="V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3" i="16" l="1"/>
  <c r="F55" i="2"/>
  <c r="E55" i="2"/>
  <c r="D54" i="2"/>
  <c r="D55" i="2"/>
  <c r="B55" i="2"/>
  <c r="C55" i="2" s="1"/>
  <c r="F24" i="2"/>
  <c r="E24" i="2"/>
  <c r="D24" i="2"/>
  <c r="C24" i="2"/>
  <c r="B24" i="2"/>
  <c r="E13" i="14"/>
  <c r="E12" i="14"/>
  <c r="E11" i="14"/>
  <c r="E10" i="14"/>
  <c r="E9" i="14"/>
  <c r="D9" i="14"/>
  <c r="B13" i="14"/>
  <c r="B12" i="14"/>
  <c r="B11" i="14"/>
  <c r="B10" i="14"/>
  <c r="B9" i="14"/>
  <c r="A19" i="12" l="1"/>
  <c r="A52" i="7"/>
  <c r="B5" i="5"/>
  <c r="A23" i="5"/>
  <c r="A38" i="4"/>
  <c r="A86" i="2"/>
  <c r="F7" i="2"/>
  <c r="B6" i="2"/>
  <c r="B5" i="2"/>
  <c r="F46" i="2"/>
  <c r="E46" i="2"/>
  <c r="B46" i="2"/>
  <c r="C46" i="2" s="1"/>
  <c r="F76" i="2"/>
  <c r="E76" i="2"/>
  <c r="F13" i="2"/>
  <c r="F14" i="2"/>
  <c r="E13" i="2"/>
  <c r="E14" i="2"/>
  <c r="B13" i="2"/>
  <c r="C13" i="2" s="1"/>
  <c r="D13" i="2" s="1"/>
  <c r="B14" i="2"/>
  <c r="C14" i="2" s="1"/>
  <c r="B76" i="2"/>
  <c r="C76" i="2" s="1"/>
  <c r="F29" i="2"/>
  <c r="E29" i="2"/>
  <c r="D29" i="2"/>
  <c r="B29" i="2"/>
  <c r="C29" i="2" s="1"/>
  <c r="F23" i="2"/>
  <c r="E23" i="2"/>
  <c r="D23" i="2"/>
  <c r="C23" i="2"/>
  <c r="B23" i="2"/>
  <c r="D18" i="2"/>
  <c r="F21" i="2"/>
  <c r="F22" i="2"/>
  <c r="F25" i="2"/>
  <c r="E21" i="2"/>
  <c r="E22" i="2"/>
  <c r="E25" i="2"/>
  <c r="D21" i="2"/>
  <c r="D22" i="2"/>
  <c r="D25" i="2"/>
  <c r="C21" i="2"/>
  <c r="C22" i="2"/>
  <c r="C25" i="2"/>
  <c r="B21" i="2"/>
  <c r="B22" i="2"/>
  <c r="B25" i="2"/>
  <c r="B16" i="5" l="1"/>
  <c r="B14" i="5"/>
  <c r="F64" i="2"/>
  <c r="E64" i="2"/>
  <c r="B64" i="2"/>
  <c r="C64" i="2" s="1"/>
  <c r="F57" i="2"/>
  <c r="F58" i="2"/>
  <c r="E57" i="2"/>
  <c r="B57" i="2"/>
  <c r="C57" i="2" s="1"/>
  <c r="F34" i="2"/>
  <c r="F36" i="2"/>
  <c r="F37" i="2"/>
  <c r="E34" i="2"/>
  <c r="E36" i="2"/>
  <c r="E37" i="2"/>
  <c r="D33" i="2"/>
  <c r="D34" i="2"/>
  <c r="D35" i="2"/>
  <c r="B34" i="2"/>
  <c r="C34" i="2" s="1"/>
  <c r="B36" i="2"/>
  <c r="C36" i="2" s="1"/>
  <c r="B37" i="2"/>
  <c r="C37" i="2" s="1"/>
  <c r="B28" i="2"/>
  <c r="C28" i="2" s="1"/>
  <c r="F19" i="2"/>
  <c r="E19" i="2"/>
  <c r="D19" i="2"/>
  <c r="C19" i="2"/>
  <c r="B19" i="2"/>
  <c r="H14" i="12"/>
  <c r="H13" i="12"/>
  <c r="H12" i="12"/>
  <c r="H11" i="12"/>
  <c r="H10" i="12"/>
  <c r="F31" i="2"/>
  <c r="F32" i="2"/>
  <c r="E31" i="2"/>
  <c r="E32" i="2"/>
  <c r="D28" i="2"/>
  <c r="D30" i="2"/>
  <c r="D31" i="2"/>
  <c r="D32" i="2"/>
  <c r="B31" i="2"/>
  <c r="C31" i="2" s="1"/>
  <c r="B32" i="2"/>
  <c r="C32" i="2" s="1"/>
  <c r="D11" i="2"/>
  <c r="D20" i="2"/>
  <c r="B20" i="2"/>
  <c r="D8" i="12" l="1"/>
  <c r="F73" i="2" l="1"/>
  <c r="F72" i="2"/>
  <c r="B73" i="2"/>
  <c r="C73" i="2" s="1"/>
  <c r="D73" i="2"/>
  <c r="B12" i="5" l="1"/>
  <c r="B10" i="5"/>
  <c r="B8" i="5"/>
  <c r="B17" i="4"/>
  <c r="F82" i="2"/>
  <c r="D82" i="2"/>
  <c r="E78" i="2"/>
  <c r="E80" i="2"/>
  <c r="E82" i="2"/>
  <c r="F78" i="2"/>
  <c r="F80" i="2"/>
  <c r="D74" i="2"/>
  <c r="D75" i="2"/>
  <c r="D76" i="2"/>
  <c r="D77" i="2"/>
  <c r="D78" i="2"/>
  <c r="D79" i="2"/>
  <c r="D80" i="2"/>
  <c r="B69" i="2"/>
  <c r="C69" i="2" s="1"/>
  <c r="B70" i="2"/>
  <c r="C70" i="2" s="1"/>
  <c r="B72" i="2"/>
  <c r="C72" i="2" s="1"/>
  <c r="B75" i="2"/>
  <c r="C75" i="2" s="1"/>
  <c r="B78" i="2"/>
  <c r="C78" i="2" s="1"/>
  <c r="B80" i="2"/>
  <c r="C80" i="2" s="1"/>
  <c r="B82" i="2"/>
  <c r="C82" i="2" s="1"/>
  <c r="F69" i="2"/>
  <c r="F70" i="2"/>
  <c r="F75" i="2"/>
  <c r="E69" i="2"/>
  <c r="E70" i="2"/>
  <c r="E72" i="2"/>
  <c r="E75" i="2"/>
  <c r="E67" i="2"/>
  <c r="E58" i="2"/>
  <c r="E59" i="2"/>
  <c r="E60" i="2"/>
  <c r="E61" i="2"/>
  <c r="E62" i="2"/>
  <c r="E63" i="2"/>
  <c r="F53" i="2"/>
  <c r="F59" i="2"/>
  <c r="F60" i="2"/>
  <c r="F61" i="2"/>
  <c r="F62" i="2"/>
  <c r="F63" i="2"/>
  <c r="F67" i="2"/>
  <c r="E53" i="2"/>
  <c r="E51" i="2"/>
  <c r="F45" i="2"/>
  <c r="F47" i="2"/>
  <c r="F49" i="2"/>
  <c r="F51" i="2"/>
  <c r="F39" i="2"/>
  <c r="F40" i="2"/>
  <c r="F41" i="2"/>
  <c r="F42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7" i="2"/>
  <c r="D58" i="2"/>
  <c r="D59" i="2"/>
  <c r="D60" i="2"/>
  <c r="D61" i="2"/>
  <c r="D62" i="2"/>
  <c r="D63" i="2"/>
  <c r="D64" i="2"/>
  <c r="D65" i="2"/>
  <c r="D66" i="2"/>
  <c r="D68" i="2"/>
  <c r="D69" i="2"/>
  <c r="D70" i="2"/>
  <c r="D71" i="2"/>
  <c r="D72" i="2"/>
  <c r="D36" i="2"/>
  <c r="D37" i="2"/>
  <c r="D38" i="2"/>
  <c r="D39" i="2"/>
  <c r="F28" i="2"/>
  <c r="F38" i="2"/>
  <c r="F16" i="2"/>
  <c r="F17" i="2"/>
  <c r="F18" i="2"/>
  <c r="F20" i="2"/>
  <c r="F12" i="2"/>
  <c r="E16" i="2"/>
  <c r="E17" i="2"/>
  <c r="E18" i="2"/>
  <c r="E20" i="2"/>
  <c r="E28" i="2"/>
  <c r="E38" i="2"/>
  <c r="E39" i="2"/>
  <c r="E40" i="2"/>
  <c r="E41" i="2"/>
  <c r="E42" i="2"/>
  <c r="E45" i="2"/>
  <c r="E47" i="2"/>
  <c r="E49" i="2"/>
  <c r="E12" i="2"/>
  <c r="B16" i="2"/>
  <c r="B17" i="2"/>
  <c r="B18" i="2"/>
  <c r="B38" i="2"/>
  <c r="C38" i="2" s="1"/>
  <c r="B39" i="2"/>
  <c r="C39" i="2" s="1"/>
  <c r="B40" i="2"/>
  <c r="C40" i="2" s="1"/>
  <c r="B41" i="2"/>
  <c r="C41" i="2" s="1"/>
  <c r="B42" i="2"/>
  <c r="C42" i="2" s="1"/>
  <c r="B45" i="2"/>
  <c r="C45" i="2" s="1"/>
  <c r="B47" i="2"/>
  <c r="C47" i="2" s="1"/>
  <c r="B49" i="2"/>
  <c r="C49" i="2" s="1"/>
  <c r="B51" i="2"/>
  <c r="C51" i="2" s="1"/>
  <c r="B53" i="2"/>
  <c r="C53" i="2" s="1"/>
  <c r="B58" i="2"/>
  <c r="C58" i="2" s="1"/>
  <c r="B59" i="2"/>
  <c r="C59" i="2" s="1"/>
  <c r="B60" i="2"/>
  <c r="C60" i="2" s="1"/>
  <c r="B61" i="2"/>
  <c r="C61" i="2" s="1"/>
  <c r="B62" i="2"/>
  <c r="C62" i="2" s="1"/>
  <c r="B63" i="2"/>
  <c r="C63" i="2" s="1"/>
  <c r="B67" i="2"/>
  <c r="C67" i="2" s="1"/>
  <c r="B12" i="2"/>
  <c r="C17" i="2"/>
  <c r="C18" i="2"/>
  <c r="C20" i="2"/>
  <c r="C16" i="2"/>
  <c r="C12" i="2" l="1"/>
  <c r="D12" i="2" s="1"/>
  <c r="J120" i="4"/>
  <c r="J128" i="4"/>
  <c r="J134" i="4"/>
  <c r="J148" i="4"/>
  <c r="J143" i="4"/>
  <c r="I7" i="2" l="1"/>
  <c r="D67" i="2"/>
  <c r="D27" i="2" l="1"/>
  <c r="D26" i="2"/>
  <c r="D15" i="2" l="1"/>
  <c r="D16" i="2"/>
  <c r="D17" i="2"/>
  <c r="C49" i="7" l="1"/>
  <c r="C41" i="7"/>
  <c r="D41" i="7"/>
  <c r="D37" i="7"/>
  <c r="C37" i="7"/>
  <c r="D30" i="7"/>
  <c r="C30" i="7"/>
  <c r="D18" i="7"/>
  <c r="C18" i="7"/>
  <c r="C50" i="7" l="1"/>
  <c r="D50" i="7"/>
  <c r="K18" i="5" l="1"/>
  <c r="N23" i="4" l="1"/>
  <c r="K23" i="4"/>
  <c r="H23" i="4"/>
  <c r="E23" i="4"/>
  <c r="N22" i="4"/>
  <c r="J22" i="4"/>
  <c r="F22" i="4"/>
  <c r="I69" i="2"/>
  <c r="I38" i="2"/>
  <c r="I10" i="2"/>
  <c r="E26" i="4" l="1"/>
  <c r="E25" i="4"/>
  <c r="E28" i="4" l="1"/>
  <c r="E30" i="4" s="1"/>
  <c r="I6" i="11" l="1"/>
  <c r="H31" i="11"/>
  <c r="I31" i="11" s="1"/>
  <c r="H56" i="11"/>
  <c r="H58" i="11"/>
  <c r="H59" i="11"/>
  <c r="H35" i="11"/>
  <c r="I35" i="11" s="1"/>
  <c r="H36" i="11"/>
  <c r="I36" i="11" s="1"/>
  <c r="H17" i="11"/>
  <c r="I17" i="11" s="1"/>
  <c r="H27" i="11"/>
  <c r="I27" i="11" s="1"/>
  <c r="H63" i="11"/>
  <c r="I63" i="11" s="1"/>
  <c r="H69" i="11"/>
  <c r="I69" i="11" s="1"/>
  <c r="H50" i="11"/>
  <c r="I50" i="11" s="1"/>
  <c r="I49" i="11" s="1"/>
  <c r="H44" i="11"/>
  <c r="I44" i="11" s="1"/>
  <c r="H15" i="11"/>
  <c r="I15" i="11" s="1"/>
  <c r="H81" i="11"/>
  <c r="I81" i="11" s="1"/>
  <c r="I80" i="11" s="1"/>
  <c r="H77" i="11"/>
  <c r="I77" i="11" s="1"/>
  <c r="I76" i="11" s="1"/>
  <c r="H54" i="11" l="1"/>
  <c r="I54" i="11" s="1"/>
  <c r="I53" i="11" s="1"/>
  <c r="H45" i="11"/>
  <c r="I45" i="11" s="1"/>
  <c r="H11" i="11"/>
  <c r="I11" i="11" s="1"/>
  <c r="H72" i="11"/>
  <c r="I72" i="11" s="1"/>
  <c r="H12" i="11"/>
  <c r="I12" i="11" s="1"/>
  <c r="H28" i="11"/>
  <c r="I28" i="11" s="1"/>
  <c r="I26" i="11" s="1"/>
  <c r="H21" i="11"/>
  <c r="I21" i="11" s="1"/>
  <c r="H22" i="11"/>
  <c r="I22" i="11" s="1"/>
  <c r="H23" i="11"/>
  <c r="I23" i="11" s="1"/>
  <c r="H24" i="11"/>
  <c r="I24" i="11" s="1"/>
  <c r="H20" i="11"/>
  <c r="I20" i="11" s="1"/>
  <c r="H13" i="11"/>
  <c r="I13" i="11" s="1"/>
  <c r="H75" i="11"/>
  <c r="I75" i="11" s="1"/>
  <c r="H74" i="11"/>
  <c r="I74" i="11" s="1"/>
  <c r="H52" i="11"/>
  <c r="I52" i="11" s="1"/>
  <c r="I51" i="11" s="1"/>
  <c r="H38" i="11"/>
  <c r="I38" i="11" s="1"/>
  <c r="H37" i="11"/>
  <c r="I37" i="11" s="1"/>
  <c r="H16" i="11"/>
  <c r="I16" i="11" s="1"/>
  <c r="H46" i="11"/>
  <c r="I46" i="11" s="1"/>
  <c r="H39" i="11"/>
  <c r="I39" i="11" s="1"/>
  <c r="H19" i="11"/>
  <c r="I19" i="11" s="1"/>
  <c r="H62" i="11"/>
  <c r="I62" i="11" s="1"/>
  <c r="H48" i="11"/>
  <c r="I48" i="11" s="1"/>
  <c r="I47" i="11" s="1"/>
  <c r="H71" i="11"/>
  <c r="I71" i="11" s="1"/>
  <c r="H41" i="11"/>
  <c r="I41" i="11" s="1"/>
  <c r="H60" i="11"/>
  <c r="H61" i="11"/>
  <c r="I61" i="11" s="1"/>
  <c r="H30" i="11"/>
  <c r="I30" i="11" s="1"/>
  <c r="I29" i="11" s="1"/>
  <c r="H33" i="11"/>
  <c r="I33" i="11" s="1"/>
  <c r="I32" i="11" s="1"/>
  <c r="H40" i="11"/>
  <c r="I40" i="11" s="1"/>
  <c r="H66" i="11"/>
  <c r="I66" i="11" s="1"/>
  <c r="I65" i="11" s="1"/>
  <c r="H79" i="11"/>
  <c r="I79" i="11" s="1"/>
  <c r="I78" i="11" s="1"/>
  <c r="H68" i="11"/>
  <c r="I68" i="11" s="1"/>
  <c r="I67" i="11" s="1"/>
  <c r="H57" i="11"/>
  <c r="H18" i="11"/>
  <c r="I18" i="11" s="1"/>
  <c r="H16" i="5"/>
  <c r="K15" i="5"/>
  <c r="I73" i="11" l="1"/>
  <c r="I55" i="11"/>
  <c r="H12" i="5" s="1"/>
  <c r="I43" i="11"/>
  <c r="I42" i="11" s="1"/>
  <c r="I34" i="11"/>
  <c r="I14" i="11"/>
  <c r="I10" i="11"/>
  <c r="I70" i="11"/>
  <c r="I64" i="11" l="1"/>
  <c r="H14" i="5" s="1"/>
  <c r="G14" i="5" s="1"/>
  <c r="I25" i="11"/>
  <c r="H10" i="5" s="1"/>
  <c r="I9" i="11"/>
  <c r="G12" i="5"/>
  <c r="F12" i="5"/>
  <c r="I82" i="11" l="1"/>
  <c r="H8" i="5"/>
  <c r="F8" i="5" s="1"/>
  <c r="F10" i="5"/>
  <c r="G10" i="5"/>
  <c r="K14" i="5"/>
  <c r="G16" i="5"/>
  <c r="G18" i="5" l="1"/>
  <c r="F18" i="5"/>
  <c r="F20" i="5" s="1"/>
  <c r="K11" i="5"/>
  <c r="G20" i="5" l="1"/>
  <c r="G9" i="5"/>
  <c r="K9" i="5" l="1"/>
  <c r="K8" i="5"/>
  <c r="K13" i="5"/>
  <c r="K12" i="5" l="1"/>
  <c r="H18" i="5" l="1"/>
  <c r="I16" i="5" l="1"/>
  <c r="I12" i="5"/>
  <c r="I14" i="5"/>
  <c r="I10" i="5"/>
  <c r="F21" i="5" l="1"/>
  <c r="G21" i="5"/>
  <c r="F19" i="5"/>
  <c r="G19" i="5"/>
  <c r="K20" i="5"/>
  <c r="I8" i="5"/>
  <c r="K16" i="5"/>
  <c r="I18" i="5" l="1"/>
  <c r="K17" i="5"/>
  <c r="K10" i="5" l="1"/>
</calcChain>
</file>

<file path=xl/sharedStrings.xml><?xml version="1.0" encoding="utf-8"?>
<sst xmlns="http://schemas.openxmlformats.org/spreadsheetml/2006/main" count="2684" uniqueCount="772">
  <si>
    <t>Bancos</t>
  </si>
  <si>
    <t>B.D.I.</t>
  </si>
  <si>
    <t>Item</t>
  </si>
  <si>
    <t>Código</t>
  </si>
  <si>
    <t>Banco</t>
  </si>
  <si>
    <t>Descrição</t>
  </si>
  <si>
    <t>Und</t>
  </si>
  <si>
    <t>Quant.</t>
  </si>
  <si>
    <t>Valor Unit</t>
  </si>
  <si>
    <t>Total</t>
  </si>
  <si>
    <t xml:space="preserve"> 1 </t>
  </si>
  <si>
    <t>SERVIÇOS PRELIMINARES</t>
  </si>
  <si>
    <t>DEMOLIÇÕES E RETIRADAS</t>
  </si>
  <si>
    <t>SEDOP</t>
  </si>
  <si>
    <t>Placa de obra em lona com plotagem de gráfica</t>
  </si>
  <si>
    <t>m²</t>
  </si>
  <si>
    <t>COBERTURA</t>
  </si>
  <si>
    <t>Retirada de telhas de barro</t>
  </si>
  <si>
    <t>FORRO</t>
  </si>
  <si>
    <t>SINAPI</t>
  </si>
  <si>
    <t>PISO</t>
  </si>
  <si>
    <t>M</t>
  </si>
  <si>
    <t>PINTURA</t>
  </si>
  <si>
    <t>Retirada de luminárias</t>
  </si>
  <si>
    <t>UN</t>
  </si>
  <si>
    <t>m³</t>
  </si>
  <si>
    <t>REFORMA</t>
  </si>
  <si>
    <t xml:space="preserve"> 88485 </t>
  </si>
  <si>
    <t>APLICAÇÃO DE FUNDO SELADOR ACRÍLICO EM PAREDES, UMA DEMÃO. AF_06/2014</t>
  </si>
  <si>
    <t>PAREDES</t>
  </si>
  <si>
    <t xml:space="preserve"> 88489 </t>
  </si>
  <si>
    <t>APLICAÇÃO MANUAL DE PINTURA COM TINTA LÁTEX ACRÍLICA EM PAREDES, DUAS DEMÃOS. AF_06/2014</t>
  </si>
  <si>
    <t>MURO</t>
  </si>
  <si>
    <t>CALÇADA</t>
  </si>
  <si>
    <t xml:space="preserve"> 102491 </t>
  </si>
  <si>
    <t>PINTURA DE PISO COM TINTA ACRÍLICA, APLICAÇÃO MANUAL, 2 DEMÃOS, INCLUSO FUNDO PREPARADOR. AF_05/2021</t>
  </si>
  <si>
    <t>PORTÕES E GRADES</t>
  </si>
  <si>
    <t>PORTAS</t>
  </si>
  <si>
    <t>INSTALAÇÕES ELÉTRICAS</t>
  </si>
  <si>
    <t>CABOS</t>
  </si>
  <si>
    <t>CABO DE COBRE FLEXÍVEL ISOLADO, 4 MM², ANTI-CHAMA 450/750 V, PARA CIRCUITOS TERMINAIS - FORNECIMENTO E INSTALAÇÃO. AF_12/2015</t>
  </si>
  <si>
    <t>DISPOSITIVO ELÉTRICO EMBUTIDO</t>
  </si>
  <si>
    <t>DISPOSITIVO DE PROTEÇÃO</t>
  </si>
  <si>
    <t xml:space="preserve"> 93653 </t>
  </si>
  <si>
    <t>DISJUNTOR MONOPOLAR TIPO DIN, CORRENTE NOMINAL DE 10A - FORNECIMENTO E INSTALAÇÃO. AF_10/2020</t>
  </si>
  <si>
    <t>ILUMINAÇÃO</t>
  </si>
  <si>
    <t>QUADRO DE DISTRIBUIÇÃO</t>
  </si>
  <si>
    <t xml:space="preserve">OBRA : </t>
  </si>
  <si>
    <t>Área Total trabalhada:</t>
  </si>
  <si>
    <t>Local:</t>
  </si>
  <si>
    <t>Município:</t>
  </si>
  <si>
    <t>Tucumã - PA</t>
  </si>
  <si>
    <t>PLANILHA ORÇAMENTÁRIA</t>
  </si>
  <si>
    <t>Memória de Cálculo</t>
  </si>
  <si>
    <t>1.2</t>
  </si>
  <si>
    <t xml:space="preserve"> </t>
  </si>
  <si>
    <t>MEMÓRIA DE CÁLCULO</t>
  </si>
  <si>
    <t>1.2.1</t>
  </si>
  <si>
    <t>TOTAL</t>
  </si>
  <si>
    <t>COMPOSIÇÃO DO BDI</t>
  </si>
  <si>
    <t>Município:  TUCUMÃ-PA</t>
  </si>
  <si>
    <t>DOCUMENTO :</t>
  </si>
  <si>
    <t>PLANILHA DE COMPOSIÇÃO DO BDI</t>
  </si>
  <si>
    <r>
      <t xml:space="preserve">OPÇÃO: </t>
    </r>
    <r>
      <rPr>
        <sz val="10"/>
        <color indexed="12"/>
        <rFont val="Arial"/>
        <family val="2"/>
      </rPr>
      <t>Lucro Presumido</t>
    </r>
  </si>
  <si>
    <t>COMPONENTES DO</t>
  </si>
  <si>
    <t>PERCENTUAL</t>
  </si>
  <si>
    <t>%</t>
  </si>
  <si>
    <t>INCIDÊNCIA</t>
  </si>
  <si>
    <t>IMPOSTOS</t>
  </si>
  <si>
    <t>OUTROS COMPONENTES</t>
  </si>
  <si>
    <t>BDI</t>
  </si>
  <si>
    <t>DO BDI (1)</t>
  </si>
  <si>
    <t>ADMINISTRAÇÃO  CENTRAL</t>
  </si>
  <si>
    <t>SOBRE O CUSTO DIRETO DO EMPREENDIMENTO</t>
  </si>
  <si>
    <t>PIS</t>
  </si>
  <si>
    <t>ADMINISTRAÇÃO DA OBRA</t>
  </si>
  <si>
    <t>SOBRE O CUSTO DIRETO</t>
  </si>
  <si>
    <t>SEGUROS</t>
  </si>
  <si>
    <t>CANTEIRO DE OBRA</t>
  </si>
  <si>
    <t>RISCOS</t>
  </si>
  <si>
    <t>SOBRE O PREÇO DE VENDA DO EMPREENDIMENTO</t>
  </si>
  <si>
    <t>ISS</t>
  </si>
  <si>
    <t>MOB. PESSOAL E EQUIPAMENTOS</t>
  </si>
  <si>
    <t>GARANTIAS</t>
  </si>
  <si>
    <t>CONTRIB. PREVIDENC.</t>
  </si>
  <si>
    <t>EQUIPAMENTOS DIVERSOS</t>
  </si>
  <si>
    <t>DESPESAS  FINANCEIRAS</t>
  </si>
  <si>
    <t>LUCRO / REMUNERAÇÃO</t>
  </si>
  <si>
    <t>TAXAS E EMOLUMENTOS</t>
  </si>
  <si>
    <t>TRIBUTOS / IMPOSTOS</t>
  </si>
  <si>
    <t>DIVERSOS (2)</t>
  </si>
  <si>
    <t>FÓRMULA</t>
  </si>
  <si>
    <t>=</t>
  </si>
  <si>
    <t>(1 + AC +</t>
  </si>
  <si>
    <t xml:space="preserve">S + R + </t>
  </si>
  <si>
    <t>G)</t>
  </si>
  <si>
    <t>x</t>
  </si>
  <si>
    <t>( 1 + DF )</t>
  </si>
  <si>
    <t>( 1 + L )</t>
  </si>
  <si>
    <t>-</t>
  </si>
  <si>
    <t>( 1 - T )</t>
  </si>
  <si>
    <t>TRIBUTO</t>
  </si>
  <si>
    <t>RETENÇÃO</t>
  </si>
  <si>
    <t>IR</t>
  </si>
  <si>
    <t xml:space="preserve">BDI = </t>
  </si>
  <si>
    <t>(</t>
  </si>
  <si>
    <t>)</t>
  </si>
  <si>
    <t>CSLL</t>
  </si>
  <si>
    <t>vide obs.: 4</t>
  </si>
  <si>
    <t>vide obs.: 3</t>
  </si>
  <si>
    <t>COFINS</t>
  </si>
  <si>
    <t>Variáveis constantes da fórmula:</t>
  </si>
  <si>
    <r>
      <t xml:space="preserve">AC = </t>
    </r>
    <r>
      <rPr>
        <sz val="10"/>
        <rFont val="Arial"/>
        <family val="2"/>
      </rPr>
      <t>Taxa Representativa da Administração Central</t>
    </r>
  </si>
  <si>
    <r>
      <t xml:space="preserve">S = </t>
    </r>
    <r>
      <rPr>
        <sz val="10"/>
        <rFont val="Arial"/>
        <family val="2"/>
      </rPr>
      <t>Taxa Representativa de Seguros</t>
    </r>
  </si>
  <si>
    <r>
      <t xml:space="preserve">R = </t>
    </r>
    <r>
      <rPr>
        <sz val="10"/>
        <rFont val="Arial"/>
        <family val="2"/>
      </rPr>
      <t>Taxa Representativa de Riscos</t>
    </r>
  </si>
  <si>
    <r>
      <t xml:space="preserve">G = </t>
    </r>
    <r>
      <rPr>
        <sz val="10"/>
        <rFont val="Arial"/>
        <family val="2"/>
      </rPr>
      <t>Taxa Representativa de Garantias</t>
    </r>
  </si>
  <si>
    <t>TAXA DO BDI</t>
  </si>
  <si>
    <r>
      <t xml:space="preserve">DF = </t>
    </r>
    <r>
      <rPr>
        <sz val="10"/>
        <rFont val="Arial"/>
        <family val="2"/>
      </rPr>
      <t>Taxa Representativa de Despesas Financeiras</t>
    </r>
  </si>
  <si>
    <r>
      <t xml:space="preserve">L = </t>
    </r>
    <r>
      <rPr>
        <sz val="10"/>
        <rFont val="Arial"/>
        <family val="2"/>
      </rPr>
      <t>Taxa Representativa de Lucro/Remuneração</t>
    </r>
  </si>
  <si>
    <t xml:space="preserve">OBSERVAÇÕES: </t>
  </si>
  <si>
    <t>1 - QUANDO NÃO ORÇADOS E DISCRIMINADOS NA PLANILHA ORÇAMENTÁRIA.</t>
  </si>
  <si>
    <t>2 - OPERAÇÃO E MANUTENÇÃO DE EQUIPAMENTOS, MÓVEIS E UTENSÍLIOS, FERRAMENTAS, SEGURANÇA E MEDICINA DO TRABALHO, CONTROLES TÉCNICOS E CONSULTORIAS E OUTROS.</t>
  </si>
  <si>
    <t>Dispensado neste Bloco</t>
  </si>
  <si>
    <t>. Chuveiro : 3,00 unid.</t>
  </si>
  <si>
    <t>VALOR TOTAL DA PLANILHA</t>
  </si>
  <si>
    <t>CRONOGRAMA FÍSICO - FINANCEIRO</t>
  </si>
  <si>
    <t>TUCUMÃ - PA</t>
  </si>
  <si>
    <t>ETAPA</t>
  </si>
  <si>
    <t>SERVIÇOS</t>
  </si>
  <si>
    <t>0 à 30 DIAS</t>
  </si>
  <si>
    <t>30 à 60 DIAS</t>
  </si>
  <si>
    <t>PARCIAIS SIMPLES</t>
  </si>
  <si>
    <t>PERCENTUAIS SIMPLES (%)</t>
  </si>
  <si>
    <t>PARCIAIS ACUMULADOS</t>
  </si>
  <si>
    <t>PERCENTUAIS ACUMULADOS (%)</t>
  </si>
  <si>
    <t>DESCRIÇÃO</t>
  </si>
  <si>
    <t>COMPOSIÇÃO DE ENCARGOS SOCIAIS</t>
  </si>
  <si>
    <t>COD</t>
  </si>
  <si>
    <t>Horista %</t>
  </si>
  <si>
    <t>Mensalista %</t>
  </si>
  <si>
    <r>
      <rPr>
        <b/>
        <sz val="11"/>
        <color indexed="8"/>
        <rFont val="Arial"/>
        <family val="2"/>
      </rPr>
      <t>GRUPO A</t>
    </r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</si>
  <si>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</si>
  <si>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</si>
  <si>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</si>
  <si>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</si>
  <si>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</si>
  <si>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</si>
  <si>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</si>
  <si>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</si>
  <si>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</si>
  <si>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</si>
  <si>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</si>
  <si>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SALÁRIO-EDUCAÇÃO</t>
  </si>
  <si>
    <t>A7</t>
  </si>
  <si>
    <t>SEGURO CONTRA ACIDENTES DO TRABALHO</t>
  </si>
  <si>
    <t>A8</t>
  </si>
  <si>
    <t>FGTS</t>
  </si>
  <si>
    <t>A9</t>
  </si>
  <si>
    <t>SECONCI</t>
  </si>
  <si>
    <t>A</t>
  </si>
  <si>
    <t>TOTAL DOS ENCARGOS SOCIAIS BÁSICOS</t>
  </si>
  <si>
    <t>B1</t>
  </si>
  <si>
    <t>REPOUSO SEMANAL REMUNERADO</t>
  </si>
  <si>
    <t>B2</t>
  </si>
  <si>
    <t>FERIADOS</t>
  </si>
  <si>
    <t>B3</t>
  </si>
  <si>
    <t>AUXILIO-ENFERMIDADE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</si>
  <si>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</si>
  <si>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</si>
  <si>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</si>
  <si>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</si>
  <si>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</si>
  <si>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</si>
  <si>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</si>
  <si>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</si>
  <si>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</si>
  <si>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AUXILIO ACIDENTE DE TRABALHO</t>
  </si>
  <si>
    <t>B9</t>
  </si>
  <si>
    <t>FERIAS GOZADAS</t>
  </si>
  <si>
    <t>B10</t>
  </si>
  <si>
    <t>SALARIO MATERNIDADE</t>
  </si>
  <si>
    <t>B</t>
  </si>
  <si>
    <t>TOTAL    DE   ENCARGOS    SOCIAIS    QUE   RECEBEM INCIDÊNCIAS DE A</t>
  </si>
  <si>
    <r>
      <rPr>
        <b/>
        <sz val="12"/>
        <color indexed="8"/>
        <rFont val="Arial"/>
        <family val="2"/>
      </rPr>
      <t>GRUPO C</t>
    </r>
  </si>
  <si>
    <t>C1</t>
  </si>
  <si>
    <t>AVISO PREVIO INDENIZADO</t>
  </si>
  <si>
    <t>C2</t>
  </si>
  <si>
    <t>AVISO PREVIO TRABALHADO</t>
  </si>
  <si>
    <t>C3</t>
  </si>
  <si>
    <t>FERIAS INDENIZADAS + 1/3</t>
  </si>
  <si>
    <t>C4</t>
  </si>
  <si>
    <t>DEPOSITO RECISÃO SEM JUSTA CAUSA</t>
  </si>
  <si>
    <t>C5</t>
  </si>
  <si>
    <t>INDENIZAÇÃO ADICIONAL</t>
  </si>
  <si>
    <t>C</t>
  </si>
  <si>
    <t>TOTAL  DE ENCARGOS  SOCIAIS  QUE NÃO  RECEBEM AS INCIDÊNCIAS GLOBAIS DE A</t>
  </si>
  <si>
    <r>
      <rPr>
        <b/>
        <sz val="12"/>
        <color indexed="8"/>
        <rFont val="Arial"/>
        <family val="2"/>
      </rPr>
      <t>GRUPO D</t>
    </r>
  </si>
  <si>
    <t>D1</t>
  </si>
  <si>
    <t>REINCIDÊNCIA DE A SOBRE B</t>
  </si>
  <si>
    <t>D2</t>
  </si>
  <si>
    <r>
      <rPr>
        <sz val="9"/>
        <color indexed="8"/>
        <rFont val="Arial"/>
        <family val="2"/>
      </rPr>
      <t>REINCIDÊNCIA DE A SOBRE AVISO PRÉVIO TRABALHADO   +   REINCIDENCIA   DE   FGTS   SOBRE AVISO INDENIZADO</t>
    </r>
  </si>
  <si>
    <t>D</t>
  </si>
  <si>
    <t>TOTAL DAS TAXAS  INCIDÊNCIAS E REINCIDÊNCIAS</t>
  </si>
  <si>
    <t>GRUPO E</t>
  </si>
  <si>
    <t>E</t>
  </si>
  <si>
    <t>TOTAL DE OUTROS</t>
  </si>
  <si>
    <t>E1</t>
  </si>
  <si>
    <t>REFEIÇÃO</t>
  </si>
  <si>
    <t>E2</t>
  </si>
  <si>
    <t>VALE TRANSPORTE</t>
  </si>
  <si>
    <t>E3</t>
  </si>
  <si>
    <t>SEGURO DE VIDA E ACIDENTES EM GRUPO</t>
  </si>
  <si>
    <t>E4</t>
  </si>
  <si>
    <t>EXAMES</t>
  </si>
  <si>
    <t>TOTAL (A + B + C + D + E)</t>
  </si>
  <si>
    <t>2.3</t>
  </si>
  <si>
    <t>2.4</t>
  </si>
  <si>
    <t>2.5</t>
  </si>
  <si>
    <t>2.6</t>
  </si>
  <si>
    <t>4.1</t>
  </si>
  <si>
    <t>3.1</t>
  </si>
  <si>
    <t>ARGAMASSA TRAÇO 1:2:8 (EM VOLUME DE CIMENTO, CAL E AREIA MÉDIA ÚMIDA) PARA EMBOÇO/MASSA ÚNICA/ASSENTAMENTO DE ALVENARIA DE VEDAÇÃO, PREPARO MANUAL. AF_08/2019</t>
  </si>
  <si>
    <t>Valor Unit c/ BDI</t>
  </si>
  <si>
    <t>Composições Analíticas com Preço Unitário</t>
  </si>
  <si>
    <t>Composições Principais</t>
  </si>
  <si>
    <t>SERVENTE COM ENCARGOS COMPLEMENTARES</t>
  </si>
  <si>
    <t>H</t>
  </si>
  <si>
    <t>Limpeza geral e entrega da obra</t>
  </si>
  <si>
    <t>2.1</t>
  </si>
  <si>
    <t>2.2</t>
  </si>
  <si>
    <t>140240</t>
  </si>
  <si>
    <t>Forro em PVC 100mm entarugamento - metalico</t>
  </si>
  <si>
    <t>5.1</t>
  </si>
  <si>
    <t>M²</t>
  </si>
  <si>
    <t>M³</t>
  </si>
  <si>
    <t>CARPINTEIRO DE ESQUADRIA COM ENCARGOS COMPLEMENTARES</t>
  </si>
  <si>
    <t xml:space="preserve"> 91928 </t>
  </si>
  <si>
    <t>10.5.1</t>
  </si>
  <si>
    <t>10.5.2</t>
  </si>
  <si>
    <t>10.5.3</t>
  </si>
  <si>
    <t>10.5.4</t>
  </si>
  <si>
    <t>10.5.5</t>
  </si>
  <si>
    <t>Alvenaria tijolo de barro a cutelo</t>
  </si>
  <si>
    <t>REVESTIMENTO PAREDES</t>
  </si>
  <si>
    <t>Chapisco de cimento e areia no traço 1:3</t>
  </si>
  <si>
    <t>87271</t>
  </si>
  <si>
    <t>REVESTIMENTO CERÂMICO PARA PAREDES INTERNAS COM PLACAS TIPO ESMALTADA EXTRA DE DIMENSÕES 25X35 CM APLICADAS EM AMBIENTES DE ÁREA MAIOR QUE 5 M² A MEIA ALTURA DAS PAREDES. AF_06/2014</t>
  </si>
  <si>
    <t>90822</t>
  </si>
  <si>
    <t>PORTA DE MADEIRA PARA PINTURA, SEMI-OCA (LEVE OU MÉDIA), 80X210CM, ESPESSURA DE 3,5CM, INCLUSO DOBRADIÇAS - FORNECIMENTO E INSTALAÇÃO. AF_12 /2019</t>
  </si>
  <si>
    <t>Unidade</t>
  </si>
  <si>
    <t>Valor com Desoneração</t>
  </si>
  <si>
    <t>codigo</t>
  </si>
  <si>
    <t>Coeficiente</t>
  </si>
  <si>
    <t>1,0</t>
  </si>
  <si>
    <t xml:space="preserve"> 88261 </t>
  </si>
  <si>
    <t xml:space="preserve"> 88316 </t>
  </si>
  <si>
    <t>I</t>
  </si>
  <si>
    <t>PARAFUSO ROSCA SOBERBA ZINCADO CABECA CHATA FENDA SIMPLES 3,5 X 25 MM (1 ")</t>
  </si>
  <si>
    <t>Referência</t>
  </si>
  <si>
    <t>Valor com Desoneração Unitário</t>
  </si>
  <si>
    <t xml:space="preserve">Valor Total </t>
  </si>
  <si>
    <t>Comp. 001</t>
  </si>
  <si>
    <t xml:space="preserve">Luminária de sobrepor com aletas e 2 lâmpadas de Led de 18W </t>
  </si>
  <si>
    <t>Refletor aluminio c/ lâmp mista 500W</t>
  </si>
  <si>
    <t>Refletor aluminio c/ lâmp mista 250W E-27</t>
  </si>
  <si>
    <t>Centro de distribuiçao p/ 12 disjuntores (c/ barramento)</t>
  </si>
  <si>
    <t>Centro de distribuição p/ 20 disjuntores (c/ barramento</t>
  </si>
  <si>
    <t>DISJUNTOR TIPO NEMA, BIPOLAR 60 ATE 100A, TENSAO MAXIMA 415 V</t>
  </si>
  <si>
    <t>DISJUNTOR MONOPOLAR TIPO DIN, CORRENTE NOMINAL DE 50A - FORNECIMENTO E INSTALAÇÃO. AF_10/2020</t>
  </si>
  <si>
    <t>TOMADA MÉDIA DE EMBUTIR (2 MÓDULOS), 2P+T 20 A, INCLUINDO SUPORTE E PL ACA - FORNECIMENTO E INSTALAÇÃO. AF_12/2015</t>
  </si>
  <si>
    <t>TOMADA MÉDIA DE EMBUTIR (1 MÓDULO), 2P+T 10 A, INCLUINDO SUPORTE E PLACA - FORNECIMENTO E INSTALAÇÃO. AF_12/2015</t>
  </si>
  <si>
    <t>INTERRUPTOR SIMPLES (1 MÓDULO) COM INTERRUPTOR PARALELO (1 MÓDULO), 10A/250V, SEM SUPORTE E SEM PLACA - FORNECIMENTO E INSTALAÇÃO. AF_12/201 5</t>
  </si>
  <si>
    <t>INTERRUPTOR PARALELO (1 MÓDULO), 10A/250V, INCLUINDO SUPORTE E PLACA -FORNECIMENTO E INSTALAÇÃO. AF_12/2015</t>
  </si>
  <si>
    <t xml:space="preserve">                                     </t>
  </si>
  <si>
    <t>CABO DE COBRE FLEXÍVEL ISOLADO, 10 MM², ANTI-CHAMA 450/750 V, PARA CIRCUITOS TERMINAIS - FORNECIMENTO E INSTALAÇÃO. AF_12/2015</t>
  </si>
  <si>
    <t>SERVIÇOS COMUNS</t>
  </si>
  <si>
    <t>1.1</t>
  </si>
  <si>
    <t xml:space="preserve"> 1.1.1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</si>
  <si>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</si>
  <si>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</si>
  <si>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</si>
  <si>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</si>
  <si>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</si>
  <si>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</si>
  <si>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</si>
  <si>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</si>
  <si>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2.1.1</t>
  </si>
  <si>
    <t>2.1.2</t>
  </si>
  <si>
    <t>2.2.1</t>
  </si>
  <si>
    <t>2.3.1</t>
  </si>
  <si>
    <t>2.4.1</t>
  </si>
  <si>
    <t>2.4.2</t>
  </si>
  <si>
    <t>2.4.3</t>
  </si>
  <si>
    <t>2.5.1</t>
  </si>
  <si>
    <t>2.5.2</t>
  </si>
  <si>
    <t>2.5.3</t>
  </si>
  <si>
    <t>2.5.4</t>
  </si>
  <si>
    <t>2.6.1</t>
  </si>
  <si>
    <t>4.2</t>
  </si>
  <si>
    <t>4.3</t>
  </si>
  <si>
    <t>4.4</t>
  </si>
  <si>
    <t>3.2</t>
  </si>
  <si>
    <t>3.3</t>
  </si>
  <si>
    <t xml:space="preserve">231084 </t>
  </si>
  <si>
    <t xml:space="preserve">Ponto de dreno p/ split (10m) </t>
  </si>
  <si>
    <t>4.5</t>
  </si>
  <si>
    <t>4.6</t>
  </si>
  <si>
    <t>OBRA:</t>
  </si>
  <si>
    <t>SERVIÇOS FINAIS</t>
  </si>
  <si>
    <t>Emassamento de parede p/ receber pintura PVA</t>
  </si>
  <si>
    <t>110143</t>
  </si>
  <si>
    <r>
      <t>COFINS</t>
    </r>
    <r>
      <rPr>
        <sz val="14"/>
        <color indexed="9"/>
        <rFont val="Arial"/>
        <family val="2"/>
      </rPr>
      <t xml:space="preserve"> (4)</t>
    </r>
  </si>
  <si>
    <r>
      <t>(</t>
    </r>
    <r>
      <rPr>
        <b/>
        <sz val="10"/>
        <color indexed="12"/>
        <rFont val="Arial"/>
        <family val="2"/>
      </rPr>
      <t>1</t>
    </r>
  </si>
  <si>
    <r>
      <t>T</t>
    </r>
    <r>
      <rPr>
        <sz val="8"/>
        <rFont val="Arial"/>
        <family val="2"/>
      </rPr>
      <t xml:space="preserve"> =</t>
    </r>
    <r>
      <rPr>
        <sz val="10"/>
        <rFont val="Arial"/>
        <family val="2"/>
      </rPr>
      <t xml:space="preserve"> Taxa Representativa da Incidência dos Tributos/Impostos (PIS + COFINS + ISS).</t>
    </r>
  </si>
  <si>
    <r>
      <rPr>
        <b/>
        <sz val="11"/>
        <color indexed="8"/>
        <rFont val="Arial"/>
        <family val="2"/>
      </rPr>
      <t>GRUPO B</t>
    </r>
  </si>
  <si>
    <t>SECRETARIA MUNICIPAL DE OBRAS E INFRAESTRUTURA</t>
  </si>
  <si>
    <t>GOVERNO MUNICIPAL DE TUCUMÃ</t>
  </si>
  <si>
    <t>190,63  m²</t>
  </si>
  <si>
    <t>4.2.1</t>
  </si>
  <si>
    <t>4.2.2</t>
  </si>
  <si>
    <t>4.3.1</t>
  </si>
  <si>
    <t>4.3.2</t>
  </si>
  <si>
    <t>4.4.1</t>
  </si>
  <si>
    <t>4.5.1</t>
  </si>
  <si>
    <t>4.6.1</t>
  </si>
  <si>
    <t>3.4</t>
  </si>
  <si>
    <t>3.5</t>
  </si>
  <si>
    <t>3.7</t>
  </si>
  <si>
    <t>3.8</t>
  </si>
  <si>
    <t>3.6</t>
  </si>
  <si>
    <t>Retirada de forro em PVC, incl. Barroteamento</t>
  </si>
  <si>
    <t>Placa: 2,00 x 3,00 : 6,00 m²</t>
  </si>
  <si>
    <t>Retirada do Forro em PVC:  Manutenção de todo o forro da unidade, 50 % dos forros danificados. - (Conf. Projeto)</t>
  </si>
  <si>
    <t>Retirada de telhas fibrocimento sem aproveitamento</t>
  </si>
  <si>
    <t>Retirada de telhas fibrocimetos : 225,30 (Área total do telhado ) x 30% danificados = 67,59 m². (Conf. Projeto )</t>
  </si>
  <si>
    <t>Revestimento cerâmico: paredes da sala de vacina = (3,8+3,8+3,05+3,05) x 2,80 (pé direito)= 13,70 x 2,8 = 38,36 m²; Paredes da sala de pronto atendimento = (2,46+2,46+4,04+4,04) x 2,80 = 36,40 m²  Área Total: 74,76 m².</t>
  </si>
  <si>
    <t>90820</t>
  </si>
  <si>
    <t>PORTA DE MADEIRA PARA PINTURA, SEMI-OCA (LEVE OU MÉDIA), 60X210CM, ESPESSURA DE 3,5CM, INCLUSO DOBRADIÇAS - FORNECIMENTO E INSTALAÇÃO. AF_12/2019</t>
  </si>
  <si>
    <t>90821</t>
  </si>
  <si>
    <t>PORTA DE MADEIRA PARA PINTURA, SEMI-OCA (LEVE OU MÉDIA), 70X210CM, ESPESSURA DE 3,5CM, INCLUSO DOBRADIÇAS - FORNECIMENTO E INSTALAÇÃO. AF_12/2019</t>
  </si>
  <si>
    <t>90823</t>
  </si>
  <si>
    <t>PORTA DE MADEIRA PARA PINTURA, SEMI-OCA (LEVE OU MÉDIA), 90X210CM, ESPESSURA DE 3,5CM, INCLUSO DOBRADIÇAS - FORNECIMENTO E INSTALAÇÃO. AF_12/2019</t>
  </si>
  <si>
    <t>DOBRADICA EM ACO/FERRO, 3 1/2" X 3", E= 1,9 A 2 MM, COM ANEL, CROMADO OU ZINCADO, UN 27,68
TAMPA BOLA, COM PARAFUSOS</t>
  </si>
  <si>
    <t>PORTA DE ABRIR / GIRO, DE MADEIRA FOLHA MEDIA (NBR 15930) DE 1000 X 2100 MM, DE 35 MM A 40 MM DE ESPESSURA, NUCLEO SEMI-SOLIDO (SARRAFEADO), CAPA LISA EM HDF, ACABAMENTO EM PRIMER PARA PINTURA</t>
  </si>
  <si>
    <t>PORTA DE MADEIRA PARA PINTURA, SEMI-OCA (LEVE OU MÉDIA), 100X210CM, ESPESSURA DE 3,5CM, INCLUSO DOBRADIÇAS - FORNECIMENTO E INSTALAÇÃO. AF_12/2019</t>
  </si>
  <si>
    <t>comp. 01</t>
  </si>
  <si>
    <t>Própria</t>
  </si>
  <si>
    <t>91305</t>
  </si>
  <si>
    <t>FECHADURA DE EMBUTIR PARA PORTA DE BANHEIRO, COMPLETA, ACABAMENTO PADRÃO POPULAR, INCLUSO EXECUÇÃO DE FURO - FORNECIMENTO E INSTALAÇÃO. AF_12/2019</t>
  </si>
  <si>
    <t>91306</t>
  </si>
  <si>
    <t>94207</t>
  </si>
  <si>
    <t>TELHAMENTO COM TELHA ONDULADA DE FIBROCIMENTO E = 6 MM, COM RECOBRIMENTO LATERAL DE 1/4 DE ONDA PARA TELHADO COM INCLINAÇÃO MAIOR QUE 10°, COM ATÉ 2 ÁGUAS, INCLUSO IÇAMENTO. AF_07/2019</t>
  </si>
  <si>
    <t>94445</t>
  </si>
  <si>
    <t>TELHAMENTO COM TELHA CERÂMICA CAPA-CANAL, TIPO PLAN, COM ATÉ 2 ÁGUAS, INCLUSO TRANSPORTE VERTICAL. AF_07/2019</t>
  </si>
  <si>
    <t>PINTURA TINTA DE ACABAMENTO (PIGMENTADA) ESMALTE SINTÉTICO ACETINADO EM MADEIRA, 2 DEMÃOS. AF_01/2021</t>
  </si>
  <si>
    <t>Alvenaria tijolo de barro a singelo</t>
  </si>
  <si>
    <t>ESTACA BROCA DE CONCRETO, DIÂMETRO DE 20CM, ESCAVAÇÃO MANUAL COM TRADO CONCHA, COM ARMADURA DE ARRANQUE. AF_05/2020</t>
  </si>
  <si>
    <t>Concreto armado fck=20MPA c/ forma mad. branca (incl. lançamento adensamento).</t>
  </si>
  <si>
    <t>Retirada de pintura (c/ escova de aço)</t>
  </si>
  <si>
    <t>FECHADURA DE EMBUTIR PARA PORTAS INTERNAS, COMPLETA, ACABAMENTO PADRÃO MÉDIO, COM EXECUÇÃO DE FURO - FORNECIMENTO E INSTALAÇÃO. AF_12/2019</t>
  </si>
  <si>
    <t>2.2.2</t>
  </si>
  <si>
    <t>2.4.4</t>
  </si>
  <si>
    <t>2.4.5</t>
  </si>
  <si>
    <t>2.4.6</t>
  </si>
  <si>
    <t>2.4.7</t>
  </si>
  <si>
    <t>2.5.1.1</t>
  </si>
  <si>
    <t>2.5.1.2</t>
  </si>
  <si>
    <t>2.5.1.3</t>
  </si>
  <si>
    <t>2.5.2.1</t>
  </si>
  <si>
    <t>2.5.3.1</t>
  </si>
  <si>
    <t>2.5.4.1</t>
  </si>
  <si>
    <t>4</t>
  </si>
  <si>
    <t>4.1.1</t>
  </si>
  <si>
    <t>Retirada de telhas ceramica : 19,62 (Área total do telhado ) x 30% danificados = 5,89 m². (Conf. Projeto )</t>
  </si>
  <si>
    <t>Telhamento com telhas cerâmica :19,62 (Área total do telhado ) x 30% danificados = 5,89 m². (Conf. Projeto )</t>
  </si>
  <si>
    <t>Forro em PVC: 190,63 m² x 50% (danificados) = 95,32 m²</t>
  </si>
  <si>
    <t>2 unidades porta de 60 cm: Portas dos banheiros do corredor</t>
  </si>
  <si>
    <t>2 unidades porta de 70 cm: Porta do Lavabo e porta da recepção.</t>
  </si>
  <si>
    <t>2 unidades porta de 80 cm: Area de serviço e copa.</t>
  </si>
  <si>
    <t>8 unidades porta de 90 cm: 3 consultórios, farmácia, ACS, sala de vacina, sala de atendimento e na sala de triagem.</t>
  </si>
  <si>
    <t>1 unidade: banheiro PCD</t>
  </si>
  <si>
    <t>4 fechaduras para as portas novas dos banheiros e 1 para a porta de madeira maciça do consultório médico</t>
  </si>
  <si>
    <t>fechadura para as portas novas de toda a unidade.</t>
  </si>
  <si>
    <t>3</t>
  </si>
  <si>
    <t>Alvenaria para embasamento: 2,81 m x 0,60 (altura) = 1,67 m²</t>
  </si>
  <si>
    <t xml:space="preserve">Estaca Broca: 1,5 m de altura x 2 unidades = 3,0 m </t>
  </si>
  <si>
    <t>Concreto armado: Viga Baldrame: (2,81m x 0,14 m x 0,3) = 0,12m² Viga Cinta: (2,81m x 0,14 m x 0,20m) = 0,08m² Pilares: (2,20 m x 0,14 m x 0,30 m) x 2 = 0,18m²  Total: 0,38 m²</t>
  </si>
  <si>
    <t>alvenaria de vedação: 2,81 m x 2,2 = 6,18m²</t>
  </si>
  <si>
    <t>chapisco muro novo: 2,81 x 2,2 = 6,18 m² x 2 faces = 12,36m²</t>
  </si>
  <si>
    <t>conforme Área de Reboco item 3.6</t>
  </si>
  <si>
    <t>100903</t>
  </si>
  <si>
    <t>LÂMPADA TUBULAR LED DE 18/20 W, BASE G13 - FORNECIMENTO E INSTALAÇÃO. AF_02/2020_PS</t>
  </si>
  <si>
    <t>REFRIGERAÇÃO</t>
  </si>
  <si>
    <t>Telhamento com telhas de  fibrocimeto : 225,30 (Área total do telhado ) x 20% danificados = 45,06 m². (Conf. Projeto )</t>
  </si>
  <si>
    <t>3 – ISS É UM IMPOSTO QUE INCIDE SOBRE O PREÇO DE SERVIÇO. O CUSTO PREVISTO COM MÃO-DE-OBRA É DE 40% DO CUSTO DA OBRA, PARA O COMPUTO DO ISS O VALOR SERÁ DE 5%.</t>
  </si>
  <si>
    <t>4.4.2</t>
  </si>
  <si>
    <t>Demolição manual de alvenaria de tijolo</t>
  </si>
  <si>
    <t>TOMADA DE REDE RJ45 - FORNECIMENTO E INSTALAÇÃO. AF_11/2019</t>
  </si>
  <si>
    <t>RASGO LINEAR MANUAL EM ALVENARIA, PARA ELETRODUTOS, DIÂMETROS MENORES OU IGUAIS A 40 MM. AF_09/2023</t>
  </si>
  <si>
    <t>Rasgos: 8 cabos para imbutir na parede (salas) x 2,30 m = 18,40 m</t>
  </si>
  <si>
    <t>Retirada de entulho - manualmente (incluindo caixa coletora)</t>
  </si>
  <si>
    <t>LIMPEZA MANUAL DE VEGETAÇÃO EM TERRENO COM ENXADA.AF_05/2018</t>
  </si>
  <si>
    <t>Limpeza manual de vegetação: 4,94 x 2,57 = 12,7m²; 4,15 x 2,57 = 10,67 m² Total: 23,37 m²</t>
  </si>
  <si>
    <t>104766</t>
  </si>
  <si>
    <t>CHUMBAMENTO LINEAR EM ALVENARIA PARA ELETRODUTOS COM DIÂMETROS MENORES  OU IGUAIS A 40 MM. AF_09/2023</t>
  </si>
  <si>
    <t>ELETRODUTO FLEXÍVEL CORRUGADO, PVC, DN 25 MM (3/4"), PARA CIRCUITOS TERMINAIS, INSTALADO EM FORRO - FORNECIMENTO E INSTALAÇÃO. AF_03/2023</t>
  </si>
  <si>
    <t>REVITALIZAÇÃO DA ESTRATÉGIA DE SAÚDE DA FAMÍLIA III</t>
  </si>
  <si>
    <t>RUA CENTRAL, QD 61, LT 308, BAIRRO VILA DA PAZ</t>
  </si>
  <si>
    <t>Chumbamento dos eletrodutos para embutir os cabos: 8 cabos para imbutir na parede (salas) x 2,30 m = 18,40 m</t>
  </si>
  <si>
    <t>5</t>
  </si>
  <si>
    <t xml:space="preserve"> 1.1.2</t>
  </si>
  <si>
    <t xml:space="preserve"> 1.1.3</t>
  </si>
  <si>
    <t>ENGENHEIRO CIVIL DE OBRA JUNIOR COM ENCARGOS COMPLEMENTARES</t>
  </si>
  <si>
    <t>ENCARREGADO GERAL COM ENCARGOS COMPLEMENTARES</t>
  </si>
  <si>
    <t>Mestre de obras : Horas trabalhadas 4 h x 20 dias) x 2 meses = 160h</t>
  </si>
  <si>
    <t>Selador: paredes externas: 64,14 x 1,5m = 96,21m² paredes internas: 123,31 x 1m = 123,31 m²; Área Total: 219,52 m²</t>
  </si>
  <si>
    <t>Pintura: paredes externas: 355,66 m²; paredes internas: 303,87 m². Total: 659,53 m² (Área computadas no Revit - Proj. Arq.)</t>
  </si>
  <si>
    <t>Pintura das grades e portões: Grades: (5,14 + 9,14) x 1,1  + (2,15 x 1,7) = 19,37 m² x 2 faces= 38,74 m²; Portão: 1 x 2,1 = 2,10 x 2 faces = 4,20 m². Área total: 42,94 m²</t>
  </si>
  <si>
    <t>Pintura das portas: Área das portas ( 22,68 m²) x 2 faces = 46,62 m²</t>
  </si>
  <si>
    <t>Dreno: 9 pontos para ar condicionado. Um em cada sala.</t>
  </si>
  <si>
    <t>Cabo 4mm² = 364,40 m ( conforme proj. elétrico)</t>
  </si>
  <si>
    <t>Cabo 10mm² = 15,00 m ( conforme proj. elétrico)</t>
  </si>
  <si>
    <t>Tomadas: 8 pontos de cabeamento para embutir e colocar as tomadas.</t>
  </si>
  <si>
    <t>Eletroduto: 8 cabos para imbutir na parede (salas) x 2,30 m = 18,40 m</t>
  </si>
  <si>
    <t>Disjuntor 10A = 10 unidades ( conforme proj. elétrico)</t>
  </si>
  <si>
    <t>Disjuntor 50A = 1 unidades ( conforme proj. elétrico)</t>
  </si>
  <si>
    <t>Lâmpadas: 21 unidades (troca em todos os ambientes)</t>
  </si>
  <si>
    <t>quadro de distribuição: 1 unidade (conforme proj. elétrico)</t>
  </si>
  <si>
    <t>Limpeza final: 190,63 m² Área total da obra.</t>
  </si>
  <si>
    <t>OBRA: REVITALIZAÇÃO DA ESTRATÉGIA DE SAÚDE DA FAMÍLIA III</t>
  </si>
  <si>
    <t>OBRA : REVITALIZAÇÃO DA ESTRATÉGIA DE SAÚDE DA FAMÍLIA III</t>
  </si>
  <si>
    <t>BDI: 29,06%</t>
  </si>
  <si>
    <t>SINAPI - 09/2023 - Pará
SEDOP - 10/2023 - Pará</t>
  </si>
  <si>
    <t>ENG. CIVIL : Horas trabalhadas (1 h x 20 dias) x 2 meses = 40h</t>
  </si>
  <si>
    <t>PLANILHA DE ITENS DE MAIOR RELEVÂNCIA</t>
  </si>
  <si>
    <t>ITEM</t>
  </si>
  <si>
    <t>UNIDADE</t>
  </si>
  <si>
    <t>QUANTIDADE</t>
  </si>
  <si>
    <t>01</t>
  </si>
  <si>
    <t>02</t>
  </si>
  <si>
    <t>03</t>
  </si>
  <si>
    <t>04</t>
  </si>
  <si>
    <t>05</t>
  </si>
  <si>
    <t>LOCAL: RUA CENTRAL, QD 61, LT 308, BAIRRO VILA DA PAZ, em Tucumã-PA.</t>
  </si>
  <si>
    <t>Centro de distribuição metálico de embutir p/ 16 disjuntores (c/ barramento)</t>
  </si>
  <si>
    <t>Emassar: paredes externas: 64,14 x 1,5m = 96,21m² paredes internas: 123,31 x 1m = 123,31 m²; Área Total: 219,52 m²</t>
  </si>
  <si>
    <t>Retirada de Pintura: Pintura externa 64,14 m (perimetro) x 1,5m (altura)= 96,21m² + Pintura interna: 123,31 m (perimetro) x 1m (altura) = 123,31 m²                                                           Área Total: 219,52 m²</t>
  </si>
  <si>
    <t>Retirada de luminárias: 21,00 unid.  ( Conf. Local )</t>
  </si>
  <si>
    <t>PINTURA COM TINTA ALQUÍDICA DE ACABAMENTO (ESMALTE SINTÉTICO ACETINADO) PULVERIZADA SOBRE PERFIL METÁLICO EXECUTADO EM FÁBRICA (POR DEMÃO). AF_01/2020_PE</t>
  </si>
  <si>
    <t>LIXAMENTO MANUAL EM SUPERFÍCIES METÁLICAS EM OBRA. AF_01/2020</t>
  </si>
  <si>
    <t>1.2.10</t>
  </si>
  <si>
    <t>lixamento das grades e portões: Grades: (5,14 + 9,14) x 1,1  + (2,15 x 1,7) = 19,37 m² x 2 faces= 38,74 m²; Portão: 1 x 2,1 = 2,10 x 2 faces = 4,20 m². Área total: 42,94 m²</t>
  </si>
  <si>
    <t>Argamassa para reboco: muro frontal: (5,53m² + 3,08m²) x 2 faces: 17,22m²; Muros lateral interno: 5,92 m² + 6,18 m²;  Área total: 29,32 m²</t>
  </si>
  <si>
    <t>CONTRAPISO EM ARGAMASSA TRAÇO 1:4 (CIMENTO E AREIA), PREPARO MECÂNICO COM BETONEIRA 400 L, APLICADO EM ÁREAS SECAS SOBRE LAJE, ADERIDO, ACABAMENTO NÃO REFORÇADO, ESPESSURA 3CM. AF_07/2021</t>
  </si>
  <si>
    <t>Demolição: canteiro: (4,34 + 0,4 +0,4) perimetro x 0,40 altura x 0,15 = 0,31 m³ x 2 = 0,62 m³ ; canteiro maior: (2 + 0,6+2+0,6) perimetro x 0,8 altura x 0,15 = 0,62 m³. Total: 1,25 m³</t>
  </si>
  <si>
    <t>retirada de entulho: aterro do canteiro: (2,00 x 0,6 x 0,8) x 15% = 0,15 m³ + 1,25 (alvenarias) + (23,37 x 0,1) = 2,34m³ Total: 3,74 m³</t>
  </si>
  <si>
    <t>Contrapiso: frontal (4,94m x 2,57m) + (2,72m x 2,57m) + (2,00m x 0,60m) canteiro = 20,89 m².</t>
  </si>
  <si>
    <t>Pintura da calçada frontal e lateral: 31,67 m² + calçada novo 20,89 = 52,56m²  (Área computadas no Revit - Proj. Arq.)</t>
  </si>
  <si>
    <t xml:space="preserve"> TUCUMÃ-PA, 28 de Novembro de 2023.</t>
  </si>
  <si>
    <t>SINAPI : 10/2023 - Pará  SEOP - 10/2023 - Pará
Encargos Sociais: Desonerados</t>
  </si>
  <si>
    <t>SEOP</t>
  </si>
  <si>
    <t>Obra</t>
  </si>
  <si>
    <t>Encargos Sociais</t>
  </si>
  <si>
    <t xml:space="preserve">SINAPI - 10/2023 - Pará
SEDOP - 10/2023 - Pará
</t>
  </si>
  <si>
    <t>29,06%</t>
  </si>
  <si>
    <t>Não Desonerado: 
Horista: 87,48%
Mensalista: 47,94%</t>
  </si>
  <si>
    <t>Planilha Orçamentária Analítica</t>
  </si>
  <si>
    <t xml:space="preserve"> 1.1 </t>
  </si>
  <si>
    <t xml:space="preserve"> 1.1.1 </t>
  </si>
  <si>
    <t>Tipo</t>
  </si>
  <si>
    <t>Composição</t>
  </si>
  <si>
    <t xml:space="preserve"> 011340 </t>
  </si>
  <si>
    <t/>
  </si>
  <si>
    <t>Composição Auxiliar</t>
  </si>
  <si>
    <t xml:space="preserve"> 280013 </t>
  </si>
  <si>
    <t>CARPINTEIRO COM ENCARGOS COMPLEMENTARES</t>
  </si>
  <si>
    <t xml:space="preserve"> 280026 </t>
  </si>
  <si>
    <t>Insumo</t>
  </si>
  <si>
    <t xml:space="preserve"> D00281 </t>
  </si>
  <si>
    <t>Pernamanca 3" x 2" 4 m - madeira branca</t>
  </si>
  <si>
    <t>Material</t>
  </si>
  <si>
    <t>Dz</t>
  </si>
  <si>
    <t xml:space="preserve"> D00084 </t>
  </si>
  <si>
    <t>Prego 1 1/2"x13</t>
  </si>
  <si>
    <t>KG</t>
  </si>
  <si>
    <t xml:space="preserve"> D00475 </t>
  </si>
  <si>
    <t>Lona com plotagem de gráfica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</si>
  <si>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</si>
  <si>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</si>
  <si>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</si>
  <si>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</si>
  <si>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</si>
  <si>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</si>
  <si>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</si>
  <si>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 xml:space="preserve"> 1.1.2 </t>
  </si>
  <si>
    <t xml:space="preserve"> 90777 </t>
  </si>
  <si>
    <t>SEDI - SERVIÇOS DIVERSOS</t>
  </si>
  <si>
    <t xml:space="preserve"> 95402 </t>
  </si>
  <si>
    <t>CURSO DE CAPACITAÇÃO PARA ENGENHEIRO CIVIL DE OBRA JÚNIOR (ENCARGOS COMPLEMENTARES) - HORISTA</t>
  </si>
  <si>
    <t xml:space="preserve"> 00002706 </t>
  </si>
  <si>
    <t>ENGENHEIRO CIVIL DE OBRA JUNIOR (HORISTA)</t>
  </si>
  <si>
    <t>Mão de Obra</t>
  </si>
  <si>
    <t xml:space="preserve"> 00037372 </t>
  </si>
  <si>
    <t>EXAMES - HORISTA (COLETADO CAIXA - ENCARGOS COMPLEMENTARES)</t>
  </si>
  <si>
    <t>Outros</t>
  </si>
  <si>
    <t xml:space="preserve"> 00037373 </t>
  </si>
  <si>
    <t>SEGURO - HORISTA (COLETADO CAIXA - ENCARGOS COMPLEMENTARES)</t>
  </si>
  <si>
    <t>Taxas</t>
  </si>
  <si>
    <t xml:space="preserve"> 00043462 </t>
  </si>
  <si>
    <t>FERRAMENTAS - FAMILIA ENGENHEIRO CIVIL - HORISTA (ENCARGOS COMPLEMENTARES - COLETADO CAIXA)</t>
  </si>
  <si>
    <t>Equipamento</t>
  </si>
  <si>
    <t xml:space="preserve"> 00043486 </t>
  </si>
  <si>
    <t>EPI - FAMILIA ENGENHEIRO CIVIL - HORISTA (ENCARGOS COMPLEMENTARES - COLETADO CAIXA)</t>
  </si>
  <si>
    <t xml:space="preserve"> 1.1.3 </t>
  </si>
  <si>
    <t xml:space="preserve"> 90776 </t>
  </si>
  <si>
    <t xml:space="preserve"> 00004083 </t>
  </si>
  <si>
    <t>ENCARREGADO GERAL DE OBRAS (HORISTA)</t>
  </si>
  <si>
    <t xml:space="preserve"> 00043463 </t>
  </si>
  <si>
    <t>FERRAMENTAS - FAMILIA ENCARREGADO GERAL - HORISTA (ENCARGOS COMPLEMENTARES - COLETADO CAIXA)</t>
  </si>
  <si>
    <t xml:space="preserve"> 00043487 </t>
  </si>
  <si>
    <t>EPI - FAMILIA ENCARREGADO GERAL - HORISTA (ENCARGOS COMPLEMENTARES - COLETADO CAIXA)</t>
  </si>
  <si>
    <t xml:space="preserve"> 1.2 </t>
  </si>
  <si>
    <t xml:space="preserve"> 1.2.1 </t>
  </si>
  <si>
    <t xml:space="preserve"> 020855 </t>
  </si>
  <si>
    <t xml:space="preserve"> 280014 </t>
  </si>
  <si>
    <t>ELETRICISTA COM ENCARGOS COMPLEMENTARES</t>
  </si>
  <si>
    <t xml:space="preserve"> 1.2.2 </t>
  </si>
  <si>
    <t xml:space="preserve"> 021534 </t>
  </si>
  <si>
    <t>Retirada de forro em PVC, incl. barroteamento</t>
  </si>
  <si>
    <t xml:space="preserve"> 1.2.3 </t>
  </si>
  <si>
    <t xml:space="preserve"> 020024 </t>
  </si>
  <si>
    <t xml:space="preserve"> 280028 </t>
  </si>
  <si>
    <t>TELHADISTA COM ENCARGOS COMPLEMENTARES</t>
  </si>
  <si>
    <t xml:space="preserve"> 1.2.4 </t>
  </si>
  <si>
    <t xml:space="preserve"> 020307 </t>
  </si>
  <si>
    <t xml:space="preserve"> 1.2.5 </t>
  </si>
  <si>
    <t xml:space="preserve"> 020677 </t>
  </si>
  <si>
    <t xml:space="preserve"> 280024 </t>
  </si>
  <si>
    <t>PINTOR COM ENCARGOS COMPLEMENTARES</t>
  </si>
  <si>
    <t xml:space="preserve"> 1.2.6 </t>
  </si>
  <si>
    <t xml:space="preserve"> 020016 </t>
  </si>
  <si>
    <t xml:space="preserve"> 280023 </t>
  </si>
  <si>
    <t>PEDREIRO COM ENCARGOS COMPLEMENTARES</t>
  </si>
  <si>
    <t xml:space="preserve"> 1.2.7 </t>
  </si>
  <si>
    <t xml:space="preserve"> 90447 </t>
  </si>
  <si>
    <t>INHI - INSTALAÇÕES HIDROS SANITÁRIAS</t>
  </si>
  <si>
    <t xml:space="preserve"> 88247 </t>
  </si>
  <si>
    <t>AUXILIAR DE ELETRICISTA COM ENCARGOS COMPLEMENTARES</t>
  </si>
  <si>
    <t xml:space="preserve"> 88264 </t>
  </si>
  <si>
    <t xml:space="preserve"> 1.2.8 </t>
  </si>
  <si>
    <t xml:space="preserve"> 98524 </t>
  </si>
  <si>
    <t>URBA - URBANIZAÇÃO</t>
  </si>
  <si>
    <t xml:space="preserve"> 88441 </t>
  </si>
  <si>
    <t>JARDINEIRO COM ENCARGOS COMPLEMENTARES</t>
  </si>
  <si>
    <t xml:space="preserve"> 1.2.9 </t>
  </si>
  <si>
    <t xml:space="preserve"> 100717 </t>
  </si>
  <si>
    <t>PINT - PINTURAS</t>
  </si>
  <si>
    <t xml:space="preserve"> 88310 </t>
  </si>
  <si>
    <t xml:space="preserve"> 00003768 </t>
  </si>
  <si>
    <t>LIXA EM FOLHA PARA FERRO, NUMERO 150</t>
  </si>
  <si>
    <t xml:space="preserve"> 1.2.10 </t>
  </si>
  <si>
    <t xml:space="preserve"> 020174 </t>
  </si>
  <si>
    <t xml:space="preserve"> D00453 </t>
  </si>
  <si>
    <t>Caixa Coletora</t>
  </si>
  <si>
    <t xml:space="preserve"> 2 </t>
  </si>
  <si>
    <t xml:space="preserve"> 2.1 </t>
  </si>
  <si>
    <t xml:space="preserve"> 2.1.1 </t>
  </si>
  <si>
    <t xml:space="preserve"> 87271 </t>
  </si>
  <si>
    <t>REVESTIMENTO CERÂMICO PARA PAREDES INTERNAS COM PLACAS TIPO ESMALTADA EXTRA DE DIMENSÕES 25X35 CM APLICADAS A MEIA ALTURA DAS PAREDES. AF_02/2023_PE</t>
  </si>
  <si>
    <t>REVE - REVESTIMENTO E TRATAMENTO DE SUPERFÍCIES</t>
  </si>
  <si>
    <t xml:space="preserve"> 88256 </t>
  </si>
  <si>
    <t>AZULEJISTA OU LADRILHISTA COM ENCARGOS COMPLEMENTARES</t>
  </si>
  <si>
    <t xml:space="preserve"> 00000536 </t>
  </si>
  <si>
    <t>REVESTIMENTO EM CERAMICA ESMALTADA EXTRA, PEI MENOR OU IGUAL A 3, FORMATO MENOR OU IGUAL A 2025 CM2</t>
  </si>
  <si>
    <t xml:space="preserve"> 00001381 </t>
  </si>
  <si>
    <t>ARGAMASSA COLANTE AC I PARA CERAMICAS</t>
  </si>
  <si>
    <t xml:space="preserve"> 00034357 </t>
  </si>
  <si>
    <t>REJUNTE CIMENTICIO, QUALQUER COR</t>
  </si>
  <si>
    <t xml:space="preserve"> 2.1.2 </t>
  </si>
  <si>
    <t xml:space="preserve"> 104766 </t>
  </si>
  <si>
    <t>CHUMBAMENTO LINEAR EM ALVENARIA PARA ELETRODUTOS COM DIÂMETROS MENORES OU IGUAIS A 40 MM. AF_09/2023</t>
  </si>
  <si>
    <t>INEL - INSTALAÇÃO ELÉTRICA/ELETRIFICAÇÃO E ILUMINAÇÃO EXTERNA</t>
  </si>
  <si>
    <t xml:space="preserve"> 88629 </t>
  </si>
  <si>
    <t>ARGAMASSA TRAÇO 1:3 (EM VOLUME DE CIMENTO E AREIA MÉDIA ÚMIDA), PREPARO MANUAL. AF_08/2019</t>
  </si>
  <si>
    <t xml:space="preserve"> 2.2 </t>
  </si>
  <si>
    <t xml:space="preserve"> 2.2.1 </t>
  </si>
  <si>
    <t xml:space="preserve"> 94207 </t>
  </si>
  <si>
    <t>COBE - COBERTURA</t>
  </si>
  <si>
    <t xml:space="preserve"> 88323 </t>
  </si>
  <si>
    <t xml:space="preserve"> 93281 </t>
  </si>
  <si>
    <t>GUINCHO ELÉTRICO DE COLUNA, CAPACIDADE 400 KG, COM MOTO FREIO, MOTOR TRIFÁSICO DE 1,25 CV - CHP DIURNO. AF_03/2016</t>
  </si>
  <si>
    <t>CHOR - CUSTOS HORÁRIOS DE MÁQUINAS E EQUIPAMENTOS</t>
  </si>
  <si>
    <t>CHP</t>
  </si>
  <si>
    <t xml:space="preserve"> 93282 </t>
  </si>
  <si>
    <t>GUINCHO ELÉTRICO DE COLUNA, CAPACIDADE 400 KG, COM MOTO FREIO, MOTOR TRIFÁSICO DE 1,25 CV - CHI DIURNO. AF_03/2016</t>
  </si>
  <si>
    <t>CHI</t>
  </si>
  <si>
    <t xml:space="preserve"> 00001607 </t>
  </si>
  <si>
    <t>CONJUNTO ARRUELAS DE VEDACAO 5/16" PARA TELHA FIBROCIMENTO (UMA ARRUELA METALICA E UMA ARRUELA PVC - CONICAS)</t>
  </si>
  <si>
    <t>CJ</t>
  </si>
  <si>
    <t xml:space="preserve"> 00004302 </t>
  </si>
  <si>
    <t>PARAFUSO ZINCADO ROSCA SOBERBA, CABECA SEXTAVADA, 5/16 " X 250 MM, PARA FIXACAO DE TELHA EM MADEIRA</t>
  </si>
  <si>
    <t xml:space="preserve"> 00007194 </t>
  </si>
  <si>
    <t>TELHA DE FIBROCIMENTO ONDULADA E = 6 MM, DE 2,44 X 1,10 M (SEM AMIANTO)</t>
  </si>
  <si>
    <t xml:space="preserve"> 2.2.2 </t>
  </si>
  <si>
    <t xml:space="preserve"> 94445 </t>
  </si>
  <si>
    <t xml:space="preserve"> 00007173 </t>
  </si>
  <si>
    <t>TELHA DE BARRO / CERAMICA, NAO ESMALTADA, TIPO COLONIAL, CANAL, PLAN, PAULISTA, COMPRIMENTO DE *44 A 50* CM, RENDIMENTO DE COBERTURA DE *26* TELHAS/M2</t>
  </si>
  <si>
    <t>MIL</t>
  </si>
  <si>
    <t xml:space="preserve"> 2.3 </t>
  </si>
  <si>
    <t xml:space="preserve"> 2.3.1 </t>
  </si>
  <si>
    <t xml:space="preserve"> 140240 </t>
  </si>
  <si>
    <t xml:space="preserve"> 280020 </t>
  </si>
  <si>
    <t>MONTADOR COM ENCARGOS COMPLEMENTARES</t>
  </si>
  <si>
    <t xml:space="preserve"> A00024 </t>
  </si>
  <si>
    <t>Forro em lambri de PVC</t>
  </si>
  <si>
    <t xml:space="preserve"> A00200 </t>
  </si>
  <si>
    <t>Entarugamento em metalon</t>
  </si>
  <si>
    <t xml:space="preserve"> 2.4 </t>
  </si>
  <si>
    <t xml:space="preserve"> 2.4.1 </t>
  </si>
  <si>
    <t xml:space="preserve"> 90820 </t>
  </si>
  <si>
    <t>ESQV - ESQUADRIAS/FERRAGENS/VIDROS</t>
  </si>
  <si>
    <t xml:space="preserve"> 00002432 </t>
  </si>
  <si>
    <t>DOBRADICA EM ACO/FERRO, 3 1/2" X  3", E= 1,9  A 2 MM, COM ANEL,  CROMADO OU ZINCADO, TAMPA BOLA, COM PARAFUSOS</t>
  </si>
  <si>
    <t xml:space="preserve"> 00010553 </t>
  </si>
  <si>
    <t>PORTA DE MADEIRA, FOLHA MEDIA (NBR 15930) DE 600 X 2100 MM, DE 35 MM A 40 MM DE ESPESSURA, NUCLEO SEMI-SOLIDO (SARRAFEADO), CAPA LISA EM HDF, ACABAMENTO EM PRIMER PARA PINTURA</t>
  </si>
  <si>
    <t xml:space="preserve"> 00011055 </t>
  </si>
  <si>
    <t xml:space="preserve"> 2.4.2 </t>
  </si>
  <si>
    <t xml:space="preserve"> 90821 </t>
  </si>
  <si>
    <t xml:space="preserve"> 00010554 </t>
  </si>
  <si>
    <t>PORTA DE MADEIRA, FOLHA MEDIA (NBR 15930) DE 700 X 2100 MM, DE 35 MM A 40 MM DE ESPESSURA, NUCLEO SEMI-SOLIDO (SARRAFEADO), CAPA LISA EM HDF, ACABAMENTO EM PRIMER PARA PINTURA</t>
  </si>
  <si>
    <t xml:space="preserve"> 2.4.3 </t>
  </si>
  <si>
    <t xml:space="preserve"> 90822 </t>
  </si>
  <si>
    <t>PORTA DE MADEIRA PARA PINTURA, SEMI-OCA (LEVE OU MÉDIA), 80X210CM, ESPESSURA DE 3,5CM, INCLUSO DOBRADIÇAS - FORNECIMENTO E INSTALAÇÃO. AF_12/2019</t>
  </si>
  <si>
    <t xml:space="preserve"> 00010555 </t>
  </si>
  <si>
    <t>PORTA DE MADEIRA, FOLHA MEDIA (NBR 15930) DE 800 X 2100 MM, DE 35 MM A 40 MM DE ESPESSURA, NUCLEO SEMI-SOLIDO (SARRAFEADO), CAPA LISA EM HDF, ACABAMENTO EM PRIMER PARA PINTURA</t>
  </si>
  <si>
    <t xml:space="preserve"> 2.4.4 </t>
  </si>
  <si>
    <t xml:space="preserve"> 90823 </t>
  </si>
  <si>
    <t xml:space="preserve"> 00010556 </t>
  </si>
  <si>
    <t>PORTA DE MADEIRA, FOLHA MEDIA (NBR 15930) DE 900 X 2100 MM, DE 35 MM A 40 MM DE ESPESSURA, NUCLEO SEMI-SOLIDO (SARRAFEADO), CAPA LISA EM HDF, ACABAMENTO EM PRIMER PARA PINTURA</t>
  </si>
  <si>
    <t xml:space="preserve"> 2.4.5 </t>
  </si>
  <si>
    <t xml:space="preserve"> CPU-620 </t>
  </si>
  <si>
    <t>Próprio</t>
  </si>
  <si>
    <t xml:space="preserve"> 00004982 </t>
  </si>
  <si>
    <t xml:space="preserve"> 2.4.6 </t>
  </si>
  <si>
    <t xml:space="preserve"> 91305 </t>
  </si>
  <si>
    <t xml:space="preserve"> 00003097 </t>
  </si>
  <si>
    <t>FECHADURA ROSETA REDONDA PARA PORTA DE BANHEIRO, EM ACO INOX (MAQUINA, TESTA E CONTRA-TESTA) E EM ZAMAC (MACANETA, LINGUETA E TRINCOS) COM ACABAMENTO CROMADO, MAQUINA DE 40 MM, INCLUINDO CHAVE TIPO TRANQUETA</t>
  </si>
  <si>
    <t xml:space="preserve"> 2.4.7 </t>
  </si>
  <si>
    <t xml:space="preserve"> 91306 </t>
  </si>
  <si>
    <t xml:space="preserve"> 00003093 </t>
  </si>
  <si>
    <t>FECHADURA ROSETA REDONDA PARA PORTA INTERNA, EM ACO INOX (MAQUINA, TESTA E CONTRA-TESTA) E EM ZAMAC (MACANETA, LINGUETA E TRINCOS) COM ACABAMENTO CROMADO, MAQUINA DE 55 MM, INCLUINDO CHAVE TIPO INTERNA</t>
  </si>
  <si>
    <t xml:space="preserve"> 2.5 </t>
  </si>
  <si>
    <t xml:space="preserve"> 2.5.1 </t>
  </si>
  <si>
    <t xml:space="preserve"> 2.5.1.1 </t>
  </si>
  <si>
    <t>FUNDO SELADOR ACRÍLICO, APLICAÇÃO MANUAL EM PAREDE, UMA DEMÃO. AF_04/2023</t>
  </si>
  <si>
    <t xml:space="preserve"> 00006085 </t>
  </si>
  <si>
    <t>SELADOR ACRILICO OPACO PREMIUM INTERIOR/EXTERIOR</t>
  </si>
  <si>
    <t>L</t>
  </si>
  <si>
    <t xml:space="preserve"> 2.5.1.2 </t>
  </si>
  <si>
    <t xml:space="preserve"> 150129 </t>
  </si>
  <si>
    <t>Emassamento de parede c/ massa corrida</t>
  </si>
  <si>
    <t xml:space="preserve"> P00007 </t>
  </si>
  <si>
    <t>Lixa para parede</t>
  </si>
  <si>
    <t xml:space="preserve"> P00006 </t>
  </si>
  <si>
    <t>Massa corrida</t>
  </si>
  <si>
    <t>GL</t>
  </si>
  <si>
    <t xml:space="preserve"> 2.5.1.3 </t>
  </si>
  <si>
    <t>PINTURA LÁTEX ACRÍLICA PREMIUM, APLICAÇÃO MANUAL EM PAREDES, DUAS DEMÃOS. AF_04/2023</t>
  </si>
  <si>
    <t xml:space="preserve"> 00007356 </t>
  </si>
  <si>
    <t>TINTA LATEX ACRILICA PREMIUM, COR BRANCO FOSCO</t>
  </si>
  <si>
    <t xml:space="preserve"> 2.5.2 </t>
  </si>
  <si>
    <t xml:space="preserve"> 2.5.2.1 </t>
  </si>
  <si>
    <t xml:space="preserve"> 00007348 </t>
  </si>
  <si>
    <t>TINTA ACRILICA PREMIUM PARA PISO</t>
  </si>
  <si>
    <t xml:space="preserve"> 00012815 </t>
  </si>
  <si>
    <t>FITA CREPE ROLO DE 25 MM X 50 M</t>
  </si>
  <si>
    <t xml:space="preserve"> 2.5.3 </t>
  </si>
  <si>
    <t xml:space="preserve"> 2.5.3.1 </t>
  </si>
  <si>
    <t xml:space="preserve"> 100739 </t>
  </si>
  <si>
    <t xml:space="preserve"> 00005318 </t>
  </si>
  <si>
    <t>DILUENTE AGUARRAS</t>
  </si>
  <si>
    <t xml:space="preserve"> 00007311 </t>
  </si>
  <si>
    <t>TINTA ESMALTE SINTETICO PREMIUM ACETINADO</t>
  </si>
  <si>
    <t xml:space="preserve"> 2.5.4 </t>
  </si>
  <si>
    <t xml:space="preserve"> 2.5.4.1 </t>
  </si>
  <si>
    <t xml:space="preserve"> 102219 </t>
  </si>
  <si>
    <t xml:space="preserve"> 2.6 </t>
  </si>
  <si>
    <t xml:space="preserve"> 2.6.1 </t>
  </si>
  <si>
    <t xml:space="preserve"> 87630 </t>
  </si>
  <si>
    <t>PISO - PISOS</t>
  </si>
  <si>
    <t xml:space="preserve"> 87301 </t>
  </si>
  <si>
    <t>ARGAMASSA TRAÇO 1:4 (EM VOLUME DE CIMENTO E AREIA MÉDIA ÚMIDA) PARA CONTRAPISO, PREPARO MECÂNICO COM BETONEIRA 400 L. AF_08/2019</t>
  </si>
  <si>
    <t xml:space="preserve"> 88309 </t>
  </si>
  <si>
    <t xml:space="preserve"> 00001379 </t>
  </si>
  <si>
    <t>CIMENTO PORTLAND COMPOSTO CP II-32</t>
  </si>
  <si>
    <t xml:space="preserve"> 00007334 </t>
  </si>
  <si>
    <t>ADITIVO ADESIVO LIQUIDO PARA ARGAMASSAS DE REVESTIMENTOS CIMENTICIOS</t>
  </si>
  <si>
    <t xml:space="preserve"> 3 </t>
  </si>
  <si>
    <t xml:space="preserve"> 3.6 </t>
  </si>
  <si>
    <t xml:space="preserve"> 87777 </t>
  </si>
  <si>
    <t>EMBOÇO OU MASSA ÚNICA EM ARGAMASSA TRAÇO 1:2:8, PREPARO MANUAL, APLICADA MANUALMENTE EM PANOS DE FACHADA COM PRESENÇA DE VÃOS, ESPESSURA DE 25 MM. AF_08/2022</t>
  </si>
  <si>
    <t xml:space="preserve"> 87369 </t>
  </si>
  <si>
    <t xml:space="preserve"> 00037411 </t>
  </si>
  <si>
    <t>TELA DE ACO SOLDADA GALVANIZADA/ZINCADA PARA ALVENARIA, FIO D = *1,24 MM, MALHA 25 X 25 MM</t>
  </si>
  <si>
    <t xml:space="preserve"> 3.7 </t>
  </si>
  <si>
    <t xml:space="preserve"> 3.8 </t>
  </si>
  <si>
    <t xml:space="preserve"> 4 </t>
  </si>
  <si>
    <t xml:space="preserve"> 4.1 </t>
  </si>
  <si>
    <t xml:space="preserve"> 4.1.1 </t>
  </si>
  <si>
    <t xml:space="preserve"> 231084 </t>
  </si>
  <si>
    <t>Ponto de dreno p/ split (10m)</t>
  </si>
  <si>
    <t>PT</t>
  </si>
  <si>
    <t xml:space="preserve"> 280007 </t>
  </si>
  <si>
    <t xml:space="preserve"> H00006 </t>
  </si>
  <si>
    <t>Tubo em PVC - JS - 25mm (LH)</t>
  </si>
  <si>
    <t xml:space="preserve"> H00093 </t>
  </si>
  <si>
    <t>Joelho/Cotovelo 90º  em PVC - JS - 25mm-LH</t>
  </si>
  <si>
    <t xml:space="preserve"> H00373 </t>
  </si>
  <si>
    <t>Tubo de polietileno 3/8"</t>
  </si>
  <si>
    <t xml:space="preserve"> 4.2 </t>
  </si>
  <si>
    <t xml:space="preserve"> 4.2.1 </t>
  </si>
  <si>
    <t>CABO DE COBRE FLEXÍVEL ISOLADO, 4 MM², ANTI-CHAMA 450/750 V, PARA CIRCUITOS TERMINAIS - FORNECIMENTO E INSTALAÇÃO. AF_03/2023</t>
  </si>
  <si>
    <t xml:space="preserve"> 00000981 </t>
  </si>
  <si>
    <t>CABO DE COBRE, FLEXIVEL, CLASSE 4 OU 5, ISOLACAO EM PVC/A, ANTICHAMA BWF-B, 1 CONDUTOR, 450/750 V, SECAO NOMINAL 4 MM2</t>
  </si>
  <si>
    <t xml:space="preserve"> 00021127 </t>
  </si>
  <si>
    <t>FITA ISOLANTE ADESIVA ANTICHAMA, USO ATE 750 V, EM ROLO DE 19 MM X 5 M</t>
  </si>
  <si>
    <t xml:space="preserve"> 4.2.2 </t>
  </si>
  <si>
    <t xml:space="preserve"> 91932 </t>
  </si>
  <si>
    <t>CABO DE COBRE FLEXÍVEL ISOLADO, 10 MM², ANTI-CHAMA 450/750 V, PARA CIRCUITOS TERMINAIS - FORNECIMENTO E INSTALAÇÃO. AF_03/2023</t>
  </si>
  <si>
    <t xml:space="preserve"> 00000980 </t>
  </si>
  <si>
    <t>CABO DE COBRE, FLEXIVEL, CLASSE 4 OU 5, ISOLACAO EM PVC/A, ANTICHAMA BWF-B, 1 CONDUTOR, 450/750 V, SECAO NOMINAL 10 MM2</t>
  </si>
  <si>
    <t xml:space="preserve"> 4.3 </t>
  </si>
  <si>
    <t xml:space="preserve"> 4.3.1 </t>
  </si>
  <si>
    <t xml:space="preserve"> 98307 </t>
  </si>
  <si>
    <t>INES - INSTALAÇÕES ESPECIAIS</t>
  </si>
  <si>
    <t xml:space="preserve"> 00038083 </t>
  </si>
  <si>
    <t>TOMADA RJ45, 8 FIOS, CAT 5E, CONJUNTO MONTADO PARA EMBUTIR 4" X 2" (PLACA + SUPORTE + MODULO)</t>
  </si>
  <si>
    <t xml:space="preserve"> 4.3.2 </t>
  </si>
  <si>
    <t xml:space="preserve"> 91834 </t>
  </si>
  <si>
    <t xml:space="preserve"> 91170 </t>
  </si>
  <si>
    <t>FIXAÇÃO DE TUBOS HORIZONTAIS DE PVC ÁGUA, PVC ESGOTO, PVC ÁGUA PLUVIAL, CPVC, PPR, COBRE OU AÇO, DIÂMETROS MENORES OU IGUAIS A 40 MM, COM ABRAÇADEIRA METÁLICA RÍGIDA TIPO U PERFIL 1 1/4, FIXADA EM PERFILADO EM LAJE. AF_09/2023_PS</t>
  </si>
  <si>
    <t xml:space="preserve"> 00002688 </t>
  </si>
  <si>
    <t>ELETRODUTO PVC FLEXIVEL CORRUGADO, COR AMARELA, DE 25 MM</t>
  </si>
  <si>
    <t xml:space="preserve"> 4.4 </t>
  </si>
  <si>
    <t xml:space="preserve"> 4.4.1 </t>
  </si>
  <si>
    <t xml:space="preserve"> 00001570 </t>
  </si>
  <si>
    <t>TERMINAL A COMPRESSAO EM COBRE ESTANHADO PARA CABO 2,5 MM2, 1 FURO E 1 COMPRESSAO, PARA PARAFUSO DE FIXACAO M5</t>
  </si>
  <si>
    <t xml:space="preserve"> 00034653 </t>
  </si>
  <si>
    <t>DISJUNTOR TERMOMAGNETICO PARA TRILHO DIN (IEC), MONOPOLAR, 6 - 32 A</t>
  </si>
  <si>
    <t xml:space="preserve"> 4.4.2 </t>
  </si>
  <si>
    <t xml:space="preserve"> 93659 </t>
  </si>
  <si>
    <t xml:space="preserve"> 00001575 </t>
  </si>
  <si>
    <t>TERMINAL A COMPRESSAO EM COBRE ESTANHADO PARA CABO 16 MM2, 1 FURO E 1 COMPRESSAO, PARA PARAFUSO DE FIXACAO M6</t>
  </si>
  <si>
    <t xml:space="preserve"> 00034686 </t>
  </si>
  <si>
    <t>DISJUNTOR TERMOMAGNETICO PARA TRILHO DIN (IEC), MONOPOLAR, 40 - 50 A, ICC - 5KA / 250 VCA</t>
  </si>
  <si>
    <t xml:space="preserve"> 4.5 </t>
  </si>
  <si>
    <t xml:space="preserve"> 4.5.1 </t>
  </si>
  <si>
    <t xml:space="preserve"> 100903 </t>
  </si>
  <si>
    <t xml:space="preserve"> 00012295 </t>
  </si>
  <si>
    <t>SOQUETE DE BAQUELITE BASE E27, PARA LAMPADAS</t>
  </si>
  <si>
    <t xml:space="preserve"> 00039387 </t>
  </si>
  <si>
    <t>LAMPADA LED TUBULAR BIVOLT 18/20 W, BASE G13</t>
  </si>
  <si>
    <t xml:space="preserve"> 4.6 </t>
  </si>
  <si>
    <t xml:space="preserve"> 4.6.1 </t>
  </si>
  <si>
    <t xml:space="preserve"> 170887 </t>
  </si>
  <si>
    <t xml:space="preserve"> E00454 </t>
  </si>
  <si>
    <t xml:space="preserve"> 5 </t>
  </si>
  <si>
    <t xml:space="preserve"> 5.1 </t>
  </si>
  <si>
    <t xml:space="preserve"> 270220 </t>
  </si>
  <si>
    <t>Razão Social: Concreart - Pré Moldados e Concreto  Armado LTDA
CNPJ: 27.361.036/0001-57 Insc. Est.15.557.299-7 Insc. Municipal:34380
Contato/WhatsApp - Pablo Santiago :  (71) 99741-6636  Luiz Carlos:(91) 99162-1912
Email:  concreartpremoldados@outlook.com</t>
  </si>
  <si>
    <t xml:space="preserve"> TUCUMÃ-PA, 22 DE JANEIRO DE 2024.</t>
  </si>
  <si>
    <r>
      <t xml:space="preserve">ATENÇÃO: O presente orçamento importa na quantia de </t>
    </r>
    <r>
      <rPr>
        <b/>
        <sz val="10"/>
        <rFont val="Arial"/>
        <family val="2"/>
      </rPr>
      <t>R$ 79.664,01</t>
    </r>
    <r>
      <rPr>
        <sz val="10"/>
        <rFont val="Arial"/>
        <family val="2"/>
      </rPr>
      <t xml:space="preserve"> (setenta e nove mil e seiscentos e sessenta e quatro reais e um centavo), referentes a serviços de REVITALIZAÇÃO DA ESTRATÉGIA DE SAÚDE DA FAMÍLIA III de propriedade do Municipio de Tucumã - PA; localizada na RUA CENTRAL, QD 61, LT 308, BAIRRO VILA DA PAZ, neste Município; incluindo: material; mão de obra; encargos sociais; taxa de BDI (29,06%); e tarefas inerentes à obra (descritas nas Especificações Técnicas, em anexo).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</si>
</sst>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"/>
    <numFmt numFmtId="165" formatCode="0.0%"/>
    <numFmt numFmtId="166" formatCode="0.000"/>
    <numFmt numFmtId="167" formatCode="&quot;R$&quot;\ #,##0.00"/>
    <numFmt numFmtId="168" formatCode="#,##0.000"/>
    <numFmt numFmtId="169" formatCode="&quot;R$ &quot;#,##0_);&quot;(R$ &quot;#,##0\)"/>
    <numFmt numFmtId="170" formatCode="#,##0.00000"/>
    <numFmt numFmtId="171" formatCode="&quot;R$ &quot;#,##0.00"/>
    <numFmt numFmtId="172" formatCode="_(&quot;R$ &quot;* #,##0.00_);_(&quot;R$ &quot;* \(#,##0.00\);_(&quot;R$ &quot;* &quot;-&quot;??_);_(@_)"/>
    <numFmt numFmtId="173" formatCode="#,##0.00_ ;\-#,##0.00\ "/>
    <numFmt numFmtId="174" formatCode="#,##0.0000000"/>
  </numFmts>
  <fonts count="92" x14ac:knownFonts="1">
    <font>
      <sz val="11"/>
      <name val="Arial"/>
      <family val="1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1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12"/>
      <name val="Arial"/>
      <family val="2"/>
    </font>
    <font>
      <b/>
      <sz val="18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sz val="14"/>
      <name val="Arial Black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Franklin Gothic Book"/>
      <family val="2"/>
      <scheme val="minor"/>
    </font>
    <font>
      <sz val="11"/>
      <name val="Franklin Gothic Book"/>
      <family val="2"/>
      <scheme val="minor"/>
    </font>
    <font>
      <sz val="11"/>
      <color rgb="FF000000"/>
      <name val="Arial"/>
      <family val="2"/>
    </font>
    <font>
      <sz val="10"/>
      <name val="Franklin Gothic Book"/>
      <family val="2"/>
      <scheme val="minor"/>
    </font>
    <font>
      <sz val="12"/>
      <color theme="1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b/>
      <sz val="11"/>
      <color rgb="FF000000"/>
      <name val="Arial"/>
      <family val="1"/>
    </font>
    <font>
      <sz val="11"/>
      <color rgb="FF000000"/>
      <name val="Arial"/>
      <family val="1"/>
    </font>
    <font>
      <sz val="8"/>
      <name val="Arial"/>
      <family val="1"/>
    </font>
    <font>
      <b/>
      <sz val="11"/>
      <color theme="1"/>
      <name val="Arial"/>
      <family val="2"/>
    </font>
    <font>
      <sz val="12"/>
      <color rgb="FF000000"/>
      <name val="Arial"/>
      <family val="1"/>
    </font>
    <font>
      <sz val="10"/>
      <name val="Arial Black"/>
      <family val="2"/>
    </font>
    <font>
      <b/>
      <sz val="12"/>
      <color theme="6"/>
      <name val="Arial"/>
      <family val="2"/>
    </font>
    <font>
      <sz val="12"/>
      <color theme="6"/>
      <name val="Arial"/>
      <family val="2"/>
    </font>
    <font>
      <b/>
      <sz val="12"/>
      <color theme="0"/>
      <name val="Arial"/>
      <family val="2"/>
    </font>
    <font>
      <b/>
      <i/>
      <sz val="11"/>
      <name val="Arial"/>
      <family val="2"/>
    </font>
    <font>
      <sz val="16"/>
      <name val="Arial Black"/>
      <family val="2"/>
    </font>
    <font>
      <sz val="12"/>
      <name val="Arial Black"/>
      <family val="2"/>
    </font>
    <font>
      <sz val="18"/>
      <name val="Arial Black"/>
      <family val="2"/>
    </font>
    <font>
      <sz val="14"/>
      <color indexed="16"/>
      <name val="Arial"/>
      <family val="2"/>
    </font>
    <font>
      <sz val="8"/>
      <color indexed="16"/>
      <name val="Arial"/>
      <family val="2"/>
    </font>
    <font>
      <sz val="13"/>
      <color indexed="16"/>
      <name val="Arial"/>
      <family val="2"/>
    </font>
    <font>
      <b/>
      <sz val="13"/>
      <name val="Arial"/>
      <family val="2"/>
    </font>
    <font>
      <sz val="9"/>
      <color indexed="10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  <font>
      <b/>
      <sz val="10"/>
      <color indexed="47"/>
      <name val="Arial"/>
      <family val="2"/>
    </font>
    <font>
      <sz val="13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sz val="12"/>
      <color rgb="FF000000"/>
      <name val="Arial Black"/>
      <family val="2"/>
    </font>
    <font>
      <sz val="24"/>
      <color theme="1"/>
      <name val="Arial"/>
      <family val="2"/>
    </font>
    <font>
      <b/>
      <sz val="20"/>
      <name val="Arial"/>
      <family val="2"/>
    </font>
    <font>
      <sz val="14"/>
      <color theme="1"/>
      <name val="Franklin Gothic Book"/>
      <family val="2"/>
      <scheme val="minor"/>
    </font>
    <font>
      <sz val="16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Franklin Gothic Book"/>
      <family val="2"/>
      <scheme val="minor"/>
    </font>
    <font>
      <sz val="11"/>
      <name val="Verdana"/>
      <family val="2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D8D8D8"/>
      </bottom>
      <diagonal/>
    </border>
    <border>
      <left/>
      <right/>
      <top style="medium">
        <color indexed="64"/>
      </top>
      <bottom style="thin">
        <color rgb="FFD8D8D8"/>
      </bottom>
      <diagonal/>
    </border>
    <border>
      <left/>
      <right style="medium">
        <color indexed="64"/>
      </right>
      <top style="medium">
        <color indexed="64"/>
      </top>
      <bottom style="thin">
        <color rgb="FFD8D8D8"/>
      </bottom>
      <diagonal/>
    </border>
    <border>
      <left style="medium">
        <color indexed="64"/>
      </left>
      <right/>
      <top style="thin">
        <color rgb="FFD8D8D8"/>
      </top>
      <bottom style="medium">
        <color indexed="64"/>
      </bottom>
      <diagonal/>
    </border>
    <border>
      <left/>
      <right/>
      <top style="thin">
        <color rgb="FFD8D8D8"/>
      </top>
      <bottom style="medium">
        <color indexed="64"/>
      </bottom>
      <diagonal/>
    </border>
    <border>
      <left/>
      <right style="medium">
        <color indexed="64"/>
      </right>
      <top style="thin">
        <color rgb="FFD8D8D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</borders>
  <cellStyleXfs count="20">
    <xf numFmtId="0" fontId="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169" fontId="18" fillId="0" borderId="0" applyFill="0" applyBorder="0" applyAlignment="0" applyProtection="0"/>
    <xf numFmtId="43" fontId="1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8" fillId="0" borderId="0"/>
    <xf numFmtId="43" fontId="10" fillId="0" borderId="0" applyFont="0" applyFill="0" applyBorder="0" applyAlignment="0" applyProtection="0"/>
    <xf numFmtId="0" fontId="18" fillId="0" borderId="0"/>
    <xf numFmtId="0" fontId="3" fillId="0" borderId="0"/>
    <xf numFmtId="0" fontId="10" fillId="0" borderId="0"/>
    <xf numFmtId="0" fontId="84" fillId="0" borderId="0"/>
    <xf numFmtId="0" fontId="1" fillId="0" borderId="0"/>
  </cellStyleXfs>
  <cellXfs count="849">
    <xf numFmtId="0" fontId="0" fillId="0" borderId="0" xfId="0"/>
    <xf numFmtId="0" fontId="5" fillId="3" borderId="0" xfId="3" applyFill="1" applyAlignment="1">
      <alignment horizontal="center" vertical="center"/>
    </xf>
    <xf numFmtId="0" fontId="5" fillId="3" borderId="0" xfId="3" applyFill="1" applyAlignment="1">
      <alignment vertical="center"/>
    </xf>
    <xf numFmtId="4" fontId="5" fillId="3" borderId="0" xfId="3" applyNumberFormat="1" applyFill="1" applyAlignment="1">
      <alignment horizontal="center" vertical="center"/>
    </xf>
    <xf numFmtId="4" fontId="5" fillId="3" borderId="0" xfId="3" applyNumberFormat="1" applyFill="1" applyAlignment="1">
      <alignment horizontal="left" vertical="center"/>
    </xf>
    <xf numFmtId="0" fontId="5" fillId="0" borderId="0" xfId="3"/>
    <xf numFmtId="4" fontId="5" fillId="0" borderId="0" xfId="3" applyNumberFormat="1"/>
    <xf numFmtId="4" fontId="11" fillId="0" borderId="0" xfId="3" applyNumberFormat="1" applyFont="1" applyAlignment="1">
      <alignment vertical="center"/>
    </xf>
    <xf numFmtId="4" fontId="13" fillId="3" borderId="0" xfId="3" applyNumberFormat="1" applyFont="1" applyFill="1" applyAlignment="1">
      <alignment horizontal="center" vertical="center"/>
    </xf>
    <xf numFmtId="4" fontId="13" fillId="3" borderId="0" xfId="3" applyNumberFormat="1" applyFont="1" applyFill="1" applyAlignment="1">
      <alignment horizontal="left" vertical="center" wrapText="1"/>
    </xf>
    <xf numFmtId="165" fontId="11" fillId="0" borderId="0" xfId="4" applyNumberFormat="1" applyFont="1" applyAlignment="1">
      <alignment horizontal="center" vertical="center"/>
    </xf>
    <xf numFmtId="4" fontId="16" fillId="0" borderId="0" xfId="3" applyNumberFormat="1" applyFont="1" applyAlignment="1">
      <alignment horizontal="center" vertical="center"/>
    </xf>
    <xf numFmtId="166" fontId="5" fillId="0" borderId="0" xfId="3" applyNumberFormat="1"/>
    <xf numFmtId="0" fontId="5" fillId="3" borderId="13" xfId="3" applyFill="1" applyBorder="1" applyAlignment="1">
      <alignment horizontal="center" vertical="center"/>
    </xf>
    <xf numFmtId="0" fontId="5" fillId="3" borderId="13" xfId="3" applyFill="1" applyBorder="1" applyAlignment="1">
      <alignment vertical="center"/>
    </xf>
    <xf numFmtId="4" fontId="5" fillId="3" borderId="13" xfId="3" applyNumberFormat="1" applyFill="1" applyBorder="1" applyAlignment="1">
      <alignment horizontal="center" vertical="center"/>
    </xf>
    <xf numFmtId="4" fontId="5" fillId="3" borderId="13" xfId="3" applyNumberFormat="1" applyFill="1" applyBorder="1" applyAlignment="1">
      <alignment horizontal="left" vertical="center"/>
    </xf>
    <xf numFmtId="0" fontId="24" fillId="3" borderId="0" xfId="3" applyFont="1" applyFill="1"/>
    <xf numFmtId="0" fontId="5" fillId="3" borderId="0" xfId="3" applyFill="1"/>
    <xf numFmtId="0" fontId="18" fillId="0" borderId="0" xfId="3" applyFont="1"/>
    <xf numFmtId="0" fontId="5" fillId="0" borderId="0" xfId="3" applyAlignment="1">
      <alignment horizontal="center"/>
    </xf>
    <xf numFmtId="164" fontId="16" fillId="10" borderId="42" xfId="7" applyNumberFormat="1" applyFont="1" applyFill="1" applyBorder="1" applyAlignment="1">
      <alignment horizontal="center" vertical="center"/>
    </xf>
    <xf numFmtId="3" fontId="16" fillId="10" borderId="43" xfId="7" applyNumberFormat="1" applyFont="1" applyFill="1" applyBorder="1" applyAlignment="1">
      <alignment horizontal="left" vertical="center"/>
    </xf>
    <xf numFmtId="0" fontId="5" fillId="0" borderId="0" xfId="3" quotePrefix="1"/>
    <xf numFmtId="0" fontId="5" fillId="4" borderId="0" xfId="3" applyFill="1"/>
    <xf numFmtId="0" fontId="5" fillId="0" borderId="15" xfId="3" applyBorder="1"/>
    <xf numFmtId="0" fontId="23" fillId="0" borderId="0" xfId="3" applyFont="1"/>
    <xf numFmtId="0" fontId="24" fillId="0" borderId="0" xfId="3" applyFont="1"/>
    <xf numFmtId="0" fontId="32" fillId="3" borderId="0" xfId="3" applyFont="1" applyFill="1" applyAlignment="1">
      <alignment horizontal="center"/>
    </xf>
    <xf numFmtId="0" fontId="33" fillId="3" borderId="0" xfId="3" applyFont="1" applyFill="1"/>
    <xf numFmtId="0" fontId="18" fillId="3" borderId="0" xfId="3" applyFont="1" applyFill="1" applyAlignment="1">
      <alignment horizontal="center"/>
    </xf>
    <xf numFmtId="0" fontId="32" fillId="3" borderId="0" xfId="3" applyFont="1" applyFill="1" applyAlignment="1">
      <alignment horizontal="center" vertical="center"/>
    </xf>
    <xf numFmtId="171" fontId="33" fillId="3" borderId="0" xfId="3" applyNumberFormat="1" applyFont="1" applyFill="1"/>
    <xf numFmtId="0" fontId="13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49" fontId="24" fillId="0" borderId="0" xfId="3" applyNumberFormat="1" applyFont="1" applyAlignment="1">
      <alignment horizontal="center" vertical="top"/>
    </xf>
    <xf numFmtId="0" fontId="16" fillId="0" borderId="0" xfId="3" applyFont="1" applyAlignment="1">
      <alignment vertical="center" readingOrder="2"/>
    </xf>
    <xf numFmtId="0" fontId="18" fillId="0" borderId="0" xfId="3" applyFont="1" applyAlignment="1">
      <alignment horizontal="left"/>
    </xf>
    <xf numFmtId="0" fontId="33" fillId="3" borderId="0" xfId="3" applyFont="1" applyFill="1" applyAlignment="1">
      <alignment horizontal="center"/>
    </xf>
    <xf numFmtId="0" fontId="18" fillId="0" borderId="0" xfId="10" applyFont="1"/>
    <xf numFmtId="0" fontId="4" fillId="3" borderId="0" xfId="10" applyFill="1"/>
    <xf numFmtId="0" fontId="11" fillId="3" borderId="59" xfId="10" applyFont="1" applyFill="1" applyBorder="1" applyAlignment="1">
      <alignment horizontal="left" vertical="center"/>
    </xf>
    <xf numFmtId="0" fontId="44" fillId="3" borderId="66" xfId="10" applyFont="1" applyFill="1" applyBorder="1" applyAlignment="1">
      <alignment horizontal="left" vertical="top"/>
    </xf>
    <xf numFmtId="10" fontId="18" fillId="3" borderId="67" xfId="11" applyNumberFormat="1" applyFont="1" applyFill="1" applyBorder="1" applyAlignment="1">
      <alignment horizontal="center" vertical="center"/>
    </xf>
    <xf numFmtId="0" fontId="44" fillId="3" borderId="68" xfId="10" applyFont="1" applyFill="1" applyBorder="1" applyAlignment="1">
      <alignment horizontal="left" vertical="top"/>
    </xf>
    <xf numFmtId="10" fontId="18" fillId="3" borderId="9" xfId="11" applyNumberFormat="1" applyFont="1" applyFill="1" applyBorder="1" applyAlignment="1">
      <alignment horizontal="center" vertical="center"/>
    </xf>
    <xf numFmtId="0" fontId="44" fillId="3" borderId="69" xfId="10" applyFont="1" applyFill="1" applyBorder="1" applyAlignment="1">
      <alignment horizontal="left" vertical="top"/>
    </xf>
    <xf numFmtId="10" fontId="18" fillId="3" borderId="10" xfId="11" applyNumberFormat="1" applyFont="1" applyFill="1" applyBorder="1" applyAlignment="1">
      <alignment horizontal="center" vertical="center"/>
    </xf>
    <xf numFmtId="0" fontId="45" fillId="3" borderId="1" xfId="10" applyFont="1" applyFill="1" applyBorder="1" applyAlignment="1">
      <alignment horizontal="left" vertical="top"/>
    </xf>
    <xf numFmtId="10" fontId="45" fillId="3" borderId="1" xfId="11" applyNumberFormat="1" applyFont="1" applyFill="1" applyBorder="1" applyAlignment="1">
      <alignment horizontal="center" vertical="center"/>
    </xf>
    <xf numFmtId="0" fontId="44" fillId="3" borderId="70" xfId="10" applyFont="1" applyFill="1" applyBorder="1" applyAlignment="1">
      <alignment horizontal="left" vertical="top"/>
    </xf>
    <xf numFmtId="10" fontId="18" fillId="3" borderId="70" xfId="11" applyNumberFormat="1" applyFont="1" applyFill="1" applyBorder="1" applyAlignment="1">
      <alignment horizontal="center" vertical="center"/>
    </xf>
    <xf numFmtId="0" fontId="44" fillId="3" borderId="6" xfId="10" applyFont="1" applyFill="1" applyBorder="1" applyAlignment="1">
      <alignment horizontal="left" vertical="top"/>
    </xf>
    <xf numFmtId="10" fontId="18" fillId="3" borderId="6" xfId="11" applyNumberFormat="1" applyFont="1" applyFill="1" applyBorder="1" applyAlignment="1">
      <alignment horizontal="center" vertical="center"/>
    </xf>
    <xf numFmtId="0" fontId="44" fillId="3" borderId="71" xfId="10" applyFont="1" applyFill="1" applyBorder="1" applyAlignment="1">
      <alignment horizontal="left" vertical="top"/>
    </xf>
    <xf numFmtId="10" fontId="18" fillId="3" borderId="71" xfId="11" applyNumberFormat="1" applyFont="1" applyFill="1" applyBorder="1" applyAlignment="1">
      <alignment horizontal="center" vertical="center"/>
    </xf>
    <xf numFmtId="0" fontId="45" fillId="3" borderId="1" xfId="10" applyFont="1" applyFill="1" applyBorder="1" applyAlignment="1">
      <alignment horizontal="left" vertical="top" wrapText="1"/>
    </xf>
    <xf numFmtId="10" fontId="45" fillId="3" borderId="1" xfId="11" applyNumberFormat="1" applyFont="1" applyFill="1" applyBorder="1" applyAlignment="1">
      <alignment horizontal="center" vertical="center" wrapText="1"/>
    </xf>
    <xf numFmtId="0" fontId="44" fillId="3" borderId="71" xfId="10" applyFont="1" applyFill="1" applyBorder="1" applyAlignment="1">
      <alignment horizontal="left" vertical="top" wrapText="1"/>
    </xf>
    <xf numFmtId="10" fontId="44" fillId="3" borderId="70" xfId="11" applyNumberFormat="1" applyFont="1" applyFill="1" applyBorder="1" applyAlignment="1">
      <alignment horizontal="center" vertical="center"/>
    </xf>
    <xf numFmtId="10" fontId="44" fillId="3" borderId="6" xfId="11" applyNumberFormat="1" applyFont="1" applyFill="1" applyBorder="1" applyAlignment="1">
      <alignment horizontal="center" vertical="center"/>
    </xf>
    <xf numFmtId="10" fontId="44" fillId="3" borderId="71" xfId="11" applyNumberFormat="1" applyFont="1" applyFill="1" applyBorder="1" applyAlignment="1">
      <alignment horizontal="center" vertical="center"/>
    </xf>
    <xf numFmtId="0" fontId="42" fillId="3" borderId="1" xfId="10" applyFont="1" applyFill="1" applyBorder="1" applyAlignment="1">
      <alignment horizontal="left" vertical="center"/>
    </xf>
    <xf numFmtId="10" fontId="42" fillId="3" borderId="1" xfId="11" applyNumberFormat="1" applyFont="1" applyFill="1" applyBorder="1" applyAlignment="1">
      <alignment horizontal="center" vertical="center"/>
    </xf>
    <xf numFmtId="0" fontId="18" fillId="4" borderId="0" xfId="10" applyFont="1" applyFill="1"/>
    <xf numFmtId="0" fontId="18" fillId="0" borderId="15" xfId="10" applyFont="1" applyBorder="1"/>
    <xf numFmtId="0" fontId="45" fillId="3" borderId="1" xfId="10" applyFont="1" applyFill="1" applyBorder="1" applyAlignment="1">
      <alignment horizontal="left" vertical="center" wrapText="1"/>
    </xf>
    <xf numFmtId="0" fontId="18" fillId="0" borderId="61" xfId="10" applyFont="1" applyBorder="1"/>
    <xf numFmtId="0" fontId="18" fillId="0" borderId="62" xfId="10" applyFont="1" applyBorder="1"/>
    <xf numFmtId="0" fontId="18" fillId="0" borderId="63" xfId="10" applyFont="1" applyBorder="1"/>
    <xf numFmtId="0" fontId="0" fillId="3" borderId="0" xfId="0" applyFill="1"/>
    <xf numFmtId="0" fontId="0" fillId="0" borderId="61" xfId="0" applyBorder="1"/>
    <xf numFmtId="0" fontId="0" fillId="0" borderId="62" xfId="0" applyBorder="1"/>
    <xf numFmtId="0" fontId="12" fillId="0" borderId="0" xfId="3" applyFont="1" applyAlignment="1">
      <alignment vertical="center" wrapText="1"/>
    </xf>
    <xf numFmtId="0" fontId="11" fillId="0" borderId="0" xfId="3" applyFont="1" applyAlignment="1">
      <alignment vertical="center" wrapText="1"/>
    </xf>
    <xf numFmtId="0" fontId="20" fillId="12" borderId="7" xfId="0" applyFont="1" applyFill="1" applyBorder="1" applyAlignment="1">
      <alignment vertical="center" wrapText="1"/>
    </xf>
    <xf numFmtId="0" fontId="0" fillId="0" borderId="60" xfId="0" applyBorder="1"/>
    <xf numFmtId="0" fontId="18" fillId="0" borderId="59" xfId="10" applyFont="1" applyBorder="1"/>
    <xf numFmtId="0" fontId="18" fillId="0" borderId="60" xfId="10" applyFont="1" applyBorder="1"/>
    <xf numFmtId="49" fontId="36" fillId="3" borderId="1" xfId="0" applyNumberFormat="1" applyFont="1" applyFill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43" fontId="36" fillId="3" borderId="1" xfId="9" applyFont="1" applyFill="1" applyBorder="1" applyAlignment="1">
      <alignment horizontal="center" vertical="center" wrapText="1"/>
    </xf>
    <xf numFmtId="4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vertical="center" wrapText="1"/>
    </xf>
    <xf numFmtId="2" fontId="3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6" fillId="3" borderId="1" xfId="0" applyFont="1" applyFill="1" applyBorder="1" applyAlignment="1">
      <alignment vertical="center" wrapText="1"/>
    </xf>
    <xf numFmtId="0" fontId="22" fillId="0" borderId="1" xfId="3" applyFont="1" applyBorder="1"/>
    <xf numFmtId="0" fontId="36" fillId="0" borderId="1" xfId="0" applyFont="1" applyBorder="1"/>
    <xf numFmtId="0" fontId="49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4" fontId="49" fillId="0" borderId="1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vertical="center" wrapText="1"/>
    </xf>
    <xf numFmtId="0" fontId="49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4" fontId="49" fillId="3" borderId="1" xfId="0" applyNumberFormat="1" applyFont="1" applyFill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0" fontId="36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left" vertical="center" wrapText="1"/>
    </xf>
    <xf numFmtId="0" fontId="48" fillId="14" borderId="1" xfId="0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0" fillId="0" borderId="59" xfId="0" applyBorder="1"/>
    <xf numFmtId="0" fontId="48" fillId="14" borderId="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left" vertical="center" wrapText="1"/>
    </xf>
    <xf numFmtId="0" fontId="13" fillId="6" borderId="1" xfId="3" applyFont="1" applyFill="1" applyBorder="1" applyAlignment="1">
      <alignment horizontal="center" vertical="center" wrapText="1"/>
    </xf>
    <xf numFmtId="0" fontId="31" fillId="6" borderId="1" xfId="3" applyFont="1" applyFill="1" applyBorder="1" applyAlignment="1">
      <alignment horizontal="left" vertical="center" wrapText="1"/>
    </xf>
    <xf numFmtId="2" fontId="13" fillId="6" borderId="1" xfId="3" applyNumberFormat="1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1" xfId="3" applyFont="1" applyFill="1" applyBorder="1" applyAlignment="1">
      <alignment horizontal="left" vertical="center" wrapText="1"/>
    </xf>
    <xf numFmtId="2" fontId="13" fillId="3" borderId="1" xfId="3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5" fillId="6" borderId="1" xfId="3" applyFont="1" applyFill="1" applyBorder="1" applyAlignment="1">
      <alignment horizontal="center" vertical="center" wrapText="1"/>
    </xf>
    <xf numFmtId="2" fontId="55" fillId="6" borderId="1" xfId="3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0" fontId="16" fillId="6" borderId="1" xfId="3" applyFont="1" applyFill="1" applyBorder="1" applyAlignment="1">
      <alignment horizontal="center" vertical="center" wrapText="1"/>
    </xf>
    <xf numFmtId="2" fontId="16" fillId="6" borderId="1" xfId="3" applyNumberFormat="1" applyFont="1" applyFill="1" applyBorder="1" applyAlignment="1">
      <alignment horizontal="center" vertical="center" wrapText="1"/>
    </xf>
    <xf numFmtId="0" fontId="54" fillId="6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3" applyFont="1" applyFill="1" applyBorder="1" applyAlignment="1">
      <alignment horizontal="center" vertical="center" wrapText="1"/>
    </xf>
    <xf numFmtId="2" fontId="11" fillId="3" borderId="1" xfId="3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2" fontId="11" fillId="6" borderId="1" xfId="3" applyNumberFormat="1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171" fontId="11" fillId="0" borderId="94" xfId="3" applyNumberFormat="1" applyFont="1" applyBorder="1" applyAlignment="1">
      <alignment horizontal="center" vertical="center"/>
    </xf>
    <xf numFmtId="10" fontId="56" fillId="3" borderId="17" xfId="4" quotePrefix="1" applyNumberFormat="1" applyFont="1" applyFill="1" applyBorder="1" applyAlignment="1">
      <alignment horizontal="center" vertical="center" wrapText="1"/>
    </xf>
    <xf numFmtId="10" fontId="56" fillId="3" borderId="14" xfId="4" quotePrefix="1" applyNumberFormat="1" applyFont="1" applyFill="1" applyBorder="1" applyAlignment="1">
      <alignment horizontal="center" vertical="center" wrapText="1"/>
    </xf>
    <xf numFmtId="171" fontId="11" fillId="3" borderId="56" xfId="3" applyNumberFormat="1" applyFont="1" applyFill="1" applyBorder="1" applyAlignment="1">
      <alignment horizontal="center" vertical="center"/>
    </xf>
    <xf numFmtId="171" fontId="11" fillId="3" borderId="11" xfId="3" applyNumberFormat="1" applyFont="1" applyFill="1" applyBorder="1" applyAlignment="1">
      <alignment horizontal="center" vertical="center"/>
    </xf>
    <xf numFmtId="171" fontId="25" fillId="3" borderId="11" xfId="3" applyNumberFormat="1" applyFont="1" applyFill="1" applyBorder="1" applyAlignment="1">
      <alignment horizontal="center" vertical="center"/>
    </xf>
    <xf numFmtId="171" fontId="25" fillId="3" borderId="56" xfId="3" applyNumberFormat="1" applyFont="1" applyFill="1" applyBorder="1" applyAlignment="1">
      <alignment horizontal="center" vertical="center"/>
    </xf>
    <xf numFmtId="10" fontId="56" fillId="3" borderId="2" xfId="4" quotePrefix="1" applyNumberFormat="1" applyFont="1" applyFill="1" applyBorder="1" applyAlignment="1">
      <alignment horizontal="center" vertical="center" wrapText="1"/>
    </xf>
    <xf numFmtId="171" fontId="11" fillId="3" borderId="1" xfId="3" applyNumberFormat="1" applyFont="1" applyFill="1" applyBorder="1" applyAlignment="1">
      <alignment horizontal="center" vertical="center"/>
    </xf>
    <xf numFmtId="10" fontId="56" fillId="3" borderId="1" xfId="4" quotePrefix="1" applyNumberFormat="1" applyFont="1" applyFill="1" applyBorder="1" applyAlignment="1">
      <alignment horizontal="center" vertical="center" wrapText="1"/>
    </xf>
    <xf numFmtId="171" fontId="11" fillId="0" borderId="11" xfId="3" applyNumberFormat="1" applyFont="1" applyBorder="1" applyAlignment="1">
      <alignment horizontal="center" vertical="center"/>
    </xf>
    <xf numFmtId="0" fontId="14" fillId="3" borderId="57" xfId="3" applyFont="1" applyFill="1" applyBorder="1" applyAlignment="1">
      <alignment vertical="center" wrapText="1"/>
    </xf>
    <xf numFmtId="4" fontId="22" fillId="3" borderId="8" xfId="3" applyNumberFormat="1" applyFont="1" applyFill="1" applyBorder="1" applyAlignment="1">
      <alignment vertical="center"/>
    </xf>
    <xf numFmtId="0" fontId="22" fillId="3" borderId="58" xfId="3" applyFont="1" applyFill="1" applyBorder="1" applyAlignment="1">
      <alignment vertical="center"/>
    </xf>
    <xf numFmtId="0" fontId="7" fillId="2" borderId="76" xfId="0" applyFont="1" applyFill="1" applyBorder="1" applyAlignment="1">
      <alignment horizontal="left" vertical="top" wrapText="1"/>
    </xf>
    <xf numFmtId="0" fontId="7" fillId="2" borderId="77" xfId="0" applyFont="1" applyFill="1" applyBorder="1" applyAlignment="1">
      <alignment horizontal="center" vertical="center" wrapText="1"/>
    </xf>
    <xf numFmtId="167" fontId="8" fillId="3" borderId="77" xfId="0" applyNumberFormat="1" applyFont="1" applyFill="1" applyBorder="1" applyAlignment="1">
      <alignment horizontal="center" vertical="center" wrapText="1"/>
    </xf>
    <xf numFmtId="0" fontId="0" fillId="0" borderId="63" xfId="0" applyBorder="1"/>
    <xf numFmtId="0" fontId="36" fillId="3" borderId="1" xfId="3" applyFont="1" applyFill="1" applyBorder="1" applyAlignment="1">
      <alignment horizontal="left" vertical="center" wrapText="1"/>
    </xf>
    <xf numFmtId="0" fontId="16" fillId="0" borderId="59" xfId="3" applyFont="1" applyBorder="1" applyAlignment="1">
      <alignment vertical="center"/>
    </xf>
    <xf numFmtId="0" fontId="24" fillId="0" borderId="60" xfId="3" applyFont="1" applyBorder="1"/>
    <xf numFmtId="0" fontId="28" fillId="0" borderId="59" xfId="3" applyFont="1" applyBorder="1" applyAlignment="1">
      <alignment vertical="center"/>
    </xf>
    <xf numFmtId="0" fontId="28" fillId="0" borderId="61" xfId="3" applyFont="1" applyBorder="1" applyAlignment="1">
      <alignment vertical="center"/>
    </xf>
    <xf numFmtId="0" fontId="28" fillId="0" borderId="62" xfId="3" applyFont="1" applyBorder="1" applyAlignment="1">
      <alignment vertical="center"/>
    </xf>
    <xf numFmtId="0" fontId="24" fillId="0" borderId="62" xfId="3" applyFont="1" applyBorder="1"/>
    <xf numFmtId="0" fontId="13" fillId="0" borderId="62" xfId="3" applyFont="1" applyBorder="1" applyAlignment="1">
      <alignment vertical="center"/>
    </xf>
    <xf numFmtId="0" fontId="13" fillId="0" borderId="62" xfId="3" applyFont="1" applyBorder="1" applyAlignment="1">
      <alignment horizontal="center" vertical="center"/>
    </xf>
    <xf numFmtId="0" fontId="24" fillId="0" borderId="63" xfId="3" applyFont="1" applyBorder="1"/>
    <xf numFmtId="0" fontId="14" fillId="3" borderId="59" xfId="0" applyFont="1" applyFill="1" applyBorder="1" applyAlignment="1">
      <alignment horizontal="left" vertical="center" wrapText="1"/>
    </xf>
    <xf numFmtId="0" fontId="49" fillId="3" borderId="76" xfId="0" applyFont="1" applyFill="1" applyBorder="1" applyAlignment="1">
      <alignment horizontal="center" vertical="center" wrapText="1"/>
    </xf>
    <xf numFmtId="0" fontId="36" fillId="3" borderId="76" xfId="0" applyFont="1" applyFill="1" applyBorder="1" applyAlignment="1">
      <alignment horizontal="center" vertical="center" wrapText="1"/>
    </xf>
    <xf numFmtId="49" fontId="36" fillId="3" borderId="76" xfId="0" applyNumberFormat="1" applyFont="1" applyFill="1" applyBorder="1" applyAlignment="1">
      <alignment horizontal="center" vertical="center" wrapText="1"/>
    </xf>
    <xf numFmtId="49" fontId="36" fillId="0" borderId="76" xfId="0" applyNumberFormat="1" applyFont="1" applyBorder="1" applyAlignment="1">
      <alignment horizontal="center" vertical="center" wrapText="1"/>
    </xf>
    <xf numFmtId="0" fontId="23" fillId="3" borderId="7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vertical="top" wrapText="1"/>
    </xf>
    <xf numFmtId="0" fontId="9" fillId="2" borderId="8" xfId="0" applyFont="1" applyFill="1" applyBorder="1" applyAlignment="1">
      <alignment horizontal="left" vertical="top" wrapText="1"/>
    </xf>
    <xf numFmtId="0" fontId="5" fillId="3" borderId="57" xfId="3" applyFill="1" applyBorder="1" applyAlignment="1">
      <alignment horizontal="center" vertical="center"/>
    </xf>
    <xf numFmtId="0" fontId="5" fillId="3" borderId="8" xfId="3" applyFill="1" applyBorder="1" applyAlignment="1">
      <alignment horizontal="center" vertical="center"/>
    </xf>
    <xf numFmtId="0" fontId="5" fillId="3" borderId="8" xfId="3" applyFill="1" applyBorder="1" applyAlignment="1">
      <alignment vertical="center"/>
    </xf>
    <xf numFmtId="4" fontId="5" fillId="3" borderId="8" xfId="3" applyNumberFormat="1" applyFill="1" applyBorder="1" applyAlignment="1">
      <alignment horizontal="center" vertical="center"/>
    </xf>
    <xf numFmtId="4" fontId="5" fillId="3" borderId="58" xfId="3" applyNumberFormat="1" applyFill="1" applyBorder="1" applyAlignment="1">
      <alignment horizontal="left" vertical="center"/>
    </xf>
    <xf numFmtId="0" fontId="5" fillId="3" borderId="59" xfId="3" applyFill="1" applyBorder="1" applyAlignment="1">
      <alignment horizontal="center" vertical="center"/>
    </xf>
    <xf numFmtId="4" fontId="5" fillId="3" borderId="60" xfId="3" applyNumberFormat="1" applyFill="1" applyBorder="1" applyAlignment="1">
      <alignment horizontal="left" vertical="center"/>
    </xf>
    <xf numFmtId="0" fontId="31" fillId="6" borderId="76" xfId="0" applyFont="1" applyFill="1" applyBorder="1" applyAlignment="1">
      <alignment horizontal="center" vertical="center" wrapText="1"/>
    </xf>
    <xf numFmtId="0" fontId="31" fillId="6" borderId="77" xfId="0" applyFont="1" applyFill="1" applyBorder="1" applyAlignment="1">
      <alignment horizontal="center" vertical="center" wrapText="1"/>
    </xf>
    <xf numFmtId="4" fontId="13" fillId="6" borderId="77" xfId="3" applyNumberFormat="1" applyFont="1" applyFill="1" applyBorder="1" applyAlignment="1">
      <alignment horizontal="left" vertical="center" wrapText="1"/>
    </xf>
    <xf numFmtId="0" fontId="13" fillId="3" borderId="76" xfId="0" applyFont="1" applyFill="1" applyBorder="1" applyAlignment="1">
      <alignment horizontal="center" vertical="center" wrapText="1"/>
    </xf>
    <xf numFmtId="4" fontId="13" fillId="0" borderId="77" xfId="3" applyNumberFormat="1" applyFont="1" applyBorder="1" applyAlignment="1">
      <alignment horizontal="left" vertical="center" wrapText="1"/>
    </xf>
    <xf numFmtId="0" fontId="11" fillId="3" borderId="76" xfId="0" applyFont="1" applyFill="1" applyBorder="1" applyAlignment="1">
      <alignment horizontal="center" vertical="center" wrapText="1"/>
    </xf>
    <xf numFmtId="4" fontId="13" fillId="3" borderId="77" xfId="3" applyNumberFormat="1" applyFont="1" applyFill="1" applyBorder="1" applyAlignment="1">
      <alignment horizontal="left" vertical="center" wrapText="1"/>
    </xf>
    <xf numFmtId="4" fontId="25" fillId="3" borderId="77" xfId="3" applyNumberFormat="1" applyFont="1" applyFill="1" applyBorder="1" applyAlignment="1">
      <alignment horizontal="left" vertical="center"/>
    </xf>
    <xf numFmtId="4" fontId="55" fillId="6" borderId="77" xfId="3" applyNumberFormat="1" applyFont="1" applyFill="1" applyBorder="1" applyAlignment="1">
      <alignment horizontal="left" vertical="center"/>
    </xf>
    <xf numFmtId="4" fontId="11" fillId="0" borderId="77" xfId="3" applyNumberFormat="1" applyFont="1" applyBorder="1" applyAlignment="1">
      <alignment horizontal="left" vertical="center" wrapText="1"/>
    </xf>
    <xf numFmtId="4" fontId="16" fillId="6" borderId="77" xfId="3" applyNumberFormat="1" applyFont="1" applyFill="1" applyBorder="1" applyAlignment="1">
      <alignment horizontal="left" vertical="center" wrapText="1"/>
    </xf>
    <xf numFmtId="49" fontId="16" fillId="6" borderId="76" xfId="0" applyNumberFormat="1" applyFont="1" applyFill="1" applyBorder="1" applyAlignment="1">
      <alignment horizontal="center" vertical="center" wrapText="1"/>
    </xf>
    <xf numFmtId="0" fontId="16" fillId="6" borderId="77" xfId="3" applyFont="1" applyFill="1" applyBorder="1" applyAlignment="1">
      <alignment horizontal="left" vertical="center" wrapText="1"/>
    </xf>
    <xf numFmtId="49" fontId="11" fillId="3" borderId="76" xfId="0" applyNumberFormat="1" applyFont="1" applyFill="1" applyBorder="1" applyAlignment="1">
      <alignment horizontal="center" vertical="center" wrapText="1"/>
    </xf>
    <xf numFmtId="4" fontId="11" fillId="3" borderId="77" xfId="3" applyNumberFormat="1" applyFont="1" applyFill="1" applyBorder="1" applyAlignment="1">
      <alignment horizontal="left" vertical="center"/>
    </xf>
    <xf numFmtId="0" fontId="11" fillId="0" borderId="77" xfId="3" applyFont="1" applyBorder="1" applyAlignment="1">
      <alignment horizontal="left" vertical="center" wrapText="1"/>
    </xf>
    <xf numFmtId="4" fontId="11" fillId="3" borderId="77" xfId="3" applyNumberFormat="1" applyFont="1" applyFill="1" applyBorder="1" applyAlignment="1">
      <alignment horizontal="left" vertical="center" wrapText="1"/>
    </xf>
    <xf numFmtId="2" fontId="11" fillId="3" borderId="77" xfId="3" applyNumberFormat="1" applyFont="1" applyFill="1" applyBorder="1" applyAlignment="1">
      <alignment horizontal="left" vertical="center" wrapText="1"/>
    </xf>
    <xf numFmtId="0" fontId="11" fillId="3" borderId="77" xfId="3" applyFont="1" applyFill="1" applyBorder="1" applyAlignment="1">
      <alignment horizontal="left" vertical="center" wrapText="1"/>
    </xf>
    <xf numFmtId="0" fontId="5" fillId="3" borderId="61" xfId="3" applyFill="1" applyBorder="1" applyAlignment="1">
      <alignment horizontal="center" vertical="center"/>
    </xf>
    <xf numFmtId="0" fontId="5" fillId="3" borderId="62" xfId="3" applyFill="1" applyBorder="1" applyAlignment="1">
      <alignment horizontal="center" vertical="center"/>
    </xf>
    <xf numFmtId="0" fontId="5" fillId="3" borderId="62" xfId="3" applyFill="1" applyBorder="1" applyAlignment="1">
      <alignment vertical="center"/>
    </xf>
    <xf numFmtId="4" fontId="5" fillId="3" borderId="62" xfId="3" applyNumberFormat="1" applyFill="1" applyBorder="1" applyAlignment="1">
      <alignment horizontal="center" vertical="center"/>
    </xf>
    <xf numFmtId="4" fontId="5" fillId="3" borderId="63" xfId="3" applyNumberFormat="1" applyFill="1" applyBorder="1" applyAlignment="1">
      <alignment horizontal="left" vertical="center"/>
    </xf>
    <xf numFmtId="0" fontId="9" fillId="2" borderId="100" xfId="0" applyFont="1" applyFill="1" applyBorder="1" applyAlignment="1">
      <alignment horizontal="center" vertical="top" wrapText="1"/>
    </xf>
    <xf numFmtId="173" fontId="36" fillId="0" borderId="77" xfId="1" applyNumberFormat="1" applyFont="1" applyFill="1" applyBorder="1" applyAlignment="1">
      <alignment horizontal="center" vertical="center"/>
    </xf>
    <xf numFmtId="0" fontId="14" fillId="3" borderId="61" xfId="0" applyFont="1" applyFill="1" applyBorder="1" applyAlignment="1">
      <alignment horizontal="left" vertical="center"/>
    </xf>
    <xf numFmtId="10" fontId="7" fillId="0" borderId="63" xfId="2" applyNumberFormat="1" applyFont="1" applyFill="1" applyBorder="1" applyAlignment="1">
      <alignment horizontal="center" vertical="center" wrapText="1"/>
    </xf>
    <xf numFmtId="0" fontId="59" fillId="5" borderId="76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vertical="center" wrapText="1"/>
    </xf>
    <xf numFmtId="4" fontId="59" fillId="5" borderId="1" xfId="0" applyNumberFormat="1" applyFont="1" applyFill="1" applyBorder="1" applyAlignment="1">
      <alignment horizontal="center" vertical="center" wrapText="1"/>
    </xf>
    <xf numFmtId="4" fontId="59" fillId="5" borderId="77" xfId="0" applyNumberFormat="1" applyFont="1" applyFill="1" applyBorder="1" applyAlignment="1">
      <alignment horizontal="center" vertical="center" wrapText="1"/>
    </xf>
    <xf numFmtId="0" fontId="14" fillId="3" borderId="99" xfId="0" applyFont="1" applyFill="1" applyBorder="1" applyAlignment="1">
      <alignment horizontal="left" vertical="center"/>
    </xf>
    <xf numFmtId="0" fontId="35" fillId="0" borderId="59" xfId="3" applyFont="1" applyBorder="1"/>
    <xf numFmtId="0" fontId="35" fillId="0" borderId="60" xfId="3" applyFont="1" applyBorder="1"/>
    <xf numFmtId="0" fontId="51" fillId="8" borderId="105" xfId="7" applyFont="1" applyFill="1" applyBorder="1" applyAlignment="1">
      <alignment horizontal="center" vertical="center"/>
    </xf>
    <xf numFmtId="0" fontId="66" fillId="8" borderId="18" xfId="7" applyFont="1" applyFill="1" applyBorder="1" applyAlignment="1">
      <alignment horizontal="center" vertical="center"/>
    </xf>
    <xf numFmtId="0" fontId="66" fillId="8" borderId="19" xfId="7" applyFont="1" applyFill="1" applyBorder="1" applyAlignment="1">
      <alignment horizontal="center" vertical="center"/>
    </xf>
    <xf numFmtId="0" fontId="66" fillId="8" borderId="18" xfId="7" applyFont="1" applyFill="1" applyBorder="1" applyAlignment="1">
      <alignment vertical="center"/>
    </xf>
    <xf numFmtId="0" fontId="25" fillId="8" borderId="18" xfId="7" applyFont="1" applyFill="1" applyBorder="1" applyAlignment="1">
      <alignment vertical="center"/>
    </xf>
    <xf numFmtId="0" fontId="66" fillId="8" borderId="20" xfId="7" applyFont="1" applyFill="1" applyBorder="1" applyAlignment="1">
      <alignment vertical="center"/>
    </xf>
    <xf numFmtId="0" fontId="25" fillId="8" borderId="60" xfId="7" applyFont="1" applyFill="1" applyBorder="1" applyAlignment="1">
      <alignment vertical="center"/>
    </xf>
    <xf numFmtId="0" fontId="18" fillId="7" borderId="106" xfId="7" applyFont="1" applyFill="1" applyBorder="1" applyAlignment="1">
      <alignment vertical="center"/>
    </xf>
    <xf numFmtId="164" fontId="69" fillId="7" borderId="21" xfId="7" applyNumberFormat="1" applyFont="1" applyFill="1" applyBorder="1" applyAlignment="1">
      <alignment horizontal="right" vertical="center"/>
    </xf>
    <xf numFmtId="0" fontId="18" fillId="7" borderId="21" xfId="7" applyFont="1" applyFill="1" applyBorder="1" applyAlignment="1">
      <alignment horizontal="center" vertical="center"/>
    </xf>
    <xf numFmtId="0" fontId="32" fillId="7" borderId="22" xfId="7" applyFont="1" applyFill="1" applyBorder="1" applyAlignment="1">
      <alignment vertical="center"/>
    </xf>
    <xf numFmtId="0" fontId="18" fillId="7" borderId="23" xfId="7" applyFont="1" applyFill="1" applyBorder="1" applyAlignment="1">
      <alignment vertical="center"/>
    </xf>
    <xf numFmtId="0" fontId="18" fillId="7" borderId="24" xfId="7" applyFont="1" applyFill="1" applyBorder="1" applyAlignment="1">
      <alignment vertical="center"/>
    </xf>
    <xf numFmtId="0" fontId="18" fillId="7" borderId="22" xfId="7" applyFont="1" applyFill="1" applyBorder="1" applyAlignment="1">
      <alignment horizontal="left" vertical="center"/>
    </xf>
    <xf numFmtId="4" fontId="70" fillId="7" borderId="24" xfId="7" applyNumberFormat="1" applyFont="1" applyFill="1" applyBorder="1" applyAlignment="1">
      <alignment horizontal="center" vertical="center"/>
    </xf>
    <xf numFmtId="0" fontId="18" fillId="7" borderId="22" xfId="7" applyFont="1" applyFill="1" applyBorder="1" applyAlignment="1">
      <alignment vertical="center"/>
    </xf>
    <xf numFmtId="4" fontId="69" fillId="7" borderId="24" xfId="7" applyNumberFormat="1" applyFont="1" applyFill="1" applyBorder="1" applyAlignment="1">
      <alignment horizontal="center" vertical="center"/>
    </xf>
    <xf numFmtId="168" fontId="69" fillId="7" borderId="21" xfId="7" applyNumberFormat="1" applyFont="1" applyFill="1" applyBorder="1" applyAlignment="1">
      <alignment horizontal="center" vertical="center"/>
    </xf>
    <xf numFmtId="0" fontId="18" fillId="7" borderId="23" xfId="7" applyFont="1" applyFill="1" applyBorder="1" applyAlignment="1">
      <alignment horizontal="center" vertical="center"/>
    </xf>
    <xf numFmtId="0" fontId="18" fillId="7" borderId="107" xfId="7" applyFont="1" applyFill="1" applyBorder="1" applyAlignment="1">
      <alignment vertical="center"/>
    </xf>
    <xf numFmtId="0" fontId="18" fillId="7" borderId="108" xfId="7" applyFont="1" applyFill="1" applyBorder="1" applyAlignment="1">
      <alignment vertical="center"/>
    </xf>
    <xf numFmtId="164" fontId="69" fillId="7" borderId="25" xfId="7" applyNumberFormat="1" applyFont="1" applyFill="1" applyBorder="1" applyAlignment="1">
      <alignment horizontal="right" vertical="center"/>
    </xf>
    <xf numFmtId="0" fontId="18" fillId="7" borderId="25" xfId="7" applyFont="1" applyFill="1" applyBorder="1" applyAlignment="1">
      <alignment horizontal="center" vertical="center"/>
    </xf>
    <xf numFmtId="0" fontId="32" fillId="7" borderId="26" xfId="7" applyFont="1" applyFill="1" applyBorder="1" applyAlignment="1">
      <alignment vertical="center"/>
    </xf>
    <xf numFmtId="0" fontId="18" fillId="7" borderId="27" xfId="7" applyFont="1" applyFill="1" applyBorder="1" applyAlignment="1">
      <alignment vertical="center"/>
    </xf>
    <xf numFmtId="0" fontId="18" fillId="7" borderId="28" xfId="7" applyFont="1" applyFill="1" applyBorder="1" applyAlignment="1">
      <alignment vertical="center"/>
    </xf>
    <xf numFmtId="0" fontId="18" fillId="7" borderId="26" xfId="7" applyFont="1" applyFill="1" applyBorder="1" applyAlignment="1">
      <alignment horizontal="left" vertical="center"/>
    </xf>
    <xf numFmtId="4" fontId="70" fillId="7" borderId="28" xfId="7" applyNumberFormat="1" applyFont="1" applyFill="1" applyBorder="1" applyAlignment="1">
      <alignment horizontal="center" vertical="center"/>
    </xf>
    <xf numFmtId="0" fontId="18" fillId="7" borderId="26" xfId="7" applyFont="1" applyFill="1" applyBorder="1" applyAlignment="1">
      <alignment vertical="center"/>
    </xf>
    <xf numFmtId="4" fontId="69" fillId="7" borderId="28" xfId="7" applyNumberFormat="1" applyFont="1" applyFill="1" applyBorder="1" applyAlignment="1">
      <alignment horizontal="center" vertical="center"/>
    </xf>
    <xf numFmtId="168" fontId="69" fillId="7" borderId="25" xfId="7" applyNumberFormat="1" applyFont="1" applyFill="1" applyBorder="1" applyAlignment="1">
      <alignment horizontal="center" vertical="center"/>
    </xf>
    <xf numFmtId="0" fontId="18" fillId="7" borderId="27" xfId="7" applyFont="1" applyFill="1" applyBorder="1" applyAlignment="1">
      <alignment horizontal="center" vertical="center"/>
    </xf>
    <xf numFmtId="0" fontId="18" fillId="7" borderId="109" xfId="7" applyFont="1" applyFill="1" applyBorder="1" applyAlignment="1">
      <alignment vertical="center"/>
    </xf>
    <xf numFmtId="2" fontId="72" fillId="7" borderId="28" xfId="7" applyNumberFormat="1" applyFont="1" applyFill="1" applyBorder="1" applyAlignment="1">
      <alignment vertical="center"/>
    </xf>
    <xf numFmtId="0" fontId="18" fillId="0" borderId="26" xfId="7" applyFont="1" applyBorder="1" applyAlignment="1">
      <alignment vertical="center"/>
    </xf>
    <xf numFmtId="0" fontId="18" fillId="0" borderId="28" xfId="7" applyFont="1" applyBorder="1" applyAlignment="1">
      <alignment vertical="center"/>
    </xf>
    <xf numFmtId="0" fontId="72" fillId="7" borderId="26" xfId="7" applyFont="1" applyFill="1" applyBorder="1" applyAlignment="1">
      <alignment vertical="center"/>
    </xf>
    <xf numFmtId="4" fontId="72" fillId="0" borderId="26" xfId="7" applyNumberFormat="1" applyFont="1" applyBorder="1" applyAlignment="1">
      <alignment horizontal="left" vertical="center"/>
    </xf>
    <xf numFmtId="0" fontId="72" fillId="7" borderId="28" xfId="7" applyFont="1" applyFill="1" applyBorder="1" applyAlignment="1">
      <alignment vertical="center"/>
    </xf>
    <xf numFmtId="4" fontId="72" fillId="7" borderId="28" xfId="7" applyNumberFormat="1" applyFont="1" applyFill="1" applyBorder="1" applyAlignment="1">
      <alignment horizontal="right" vertical="center"/>
    </xf>
    <xf numFmtId="164" fontId="20" fillId="7" borderId="25" xfId="7" applyNumberFormat="1" applyFont="1" applyFill="1" applyBorder="1" applyAlignment="1">
      <alignment horizontal="right" vertical="center"/>
    </xf>
    <xf numFmtId="0" fontId="20" fillId="7" borderId="25" xfId="7" applyFont="1" applyFill="1" applyBorder="1" applyAlignment="1">
      <alignment vertical="center"/>
    </xf>
    <xf numFmtId="4" fontId="73" fillId="7" borderId="28" xfId="7" applyNumberFormat="1" applyFont="1" applyFill="1" applyBorder="1" applyAlignment="1">
      <alignment horizontal="right" vertical="center"/>
    </xf>
    <xf numFmtId="0" fontId="16" fillId="9" borderId="110" xfId="7" applyFont="1" applyFill="1" applyBorder="1" applyAlignment="1">
      <alignment horizontal="center" vertical="center"/>
    </xf>
    <xf numFmtId="0" fontId="16" fillId="9" borderId="29" xfId="7" applyFont="1" applyFill="1" applyBorder="1" applyAlignment="1">
      <alignment horizontal="center" vertical="center"/>
    </xf>
    <xf numFmtId="0" fontId="16" fillId="9" borderId="29" xfId="7" applyFont="1" applyFill="1" applyBorder="1" applyAlignment="1">
      <alignment horizontal="left" vertical="center"/>
    </xf>
    <xf numFmtId="0" fontId="11" fillId="9" borderId="29" xfId="7" applyFont="1" applyFill="1" applyBorder="1" applyAlignment="1">
      <alignment horizontal="center" vertical="center"/>
    </xf>
    <xf numFmtId="0" fontId="16" fillId="9" borderId="30" xfId="7" applyFont="1" applyFill="1" applyBorder="1" applyAlignment="1">
      <alignment horizontal="left" vertical="center"/>
    </xf>
    <xf numFmtId="0" fontId="11" fillId="0" borderId="60" xfId="7" applyFont="1" applyBorder="1" applyAlignment="1">
      <alignment horizontal="center" vertical="center"/>
    </xf>
    <xf numFmtId="0" fontId="74" fillId="9" borderId="111" xfId="7" applyFont="1" applyFill="1" applyBorder="1" applyAlignment="1">
      <alignment horizontal="center" vertical="center"/>
    </xf>
    <xf numFmtId="0" fontId="18" fillId="9" borderId="31" xfId="7" applyFont="1" applyFill="1" applyBorder="1" applyAlignment="1">
      <alignment vertical="center"/>
    </xf>
    <xf numFmtId="0" fontId="17" fillId="9" borderId="31" xfId="7" applyFont="1" applyFill="1" applyBorder="1" applyAlignment="1">
      <alignment horizontal="center" vertical="center"/>
    </xf>
    <xf numFmtId="0" fontId="18" fillId="9" borderId="31" xfId="7" applyFont="1" applyFill="1" applyBorder="1" applyAlignment="1">
      <alignment horizontal="center" vertical="center"/>
    </xf>
    <xf numFmtId="0" fontId="17" fillId="9" borderId="31" xfId="7" applyFont="1" applyFill="1" applyBorder="1" applyAlignment="1">
      <alignment vertical="center"/>
    </xf>
    <xf numFmtId="0" fontId="16" fillId="9" borderId="31" xfId="7" applyFont="1" applyFill="1" applyBorder="1" applyAlignment="1">
      <alignment horizontal="right" vertical="center"/>
    </xf>
    <xf numFmtId="0" fontId="18" fillId="9" borderId="32" xfId="7" applyFont="1" applyFill="1" applyBorder="1" applyAlignment="1">
      <alignment vertical="center"/>
    </xf>
    <xf numFmtId="0" fontId="20" fillId="9" borderId="33" xfId="7" applyFont="1" applyFill="1" applyBorder="1" applyAlignment="1">
      <alignment horizontal="right" vertical="center"/>
    </xf>
    <xf numFmtId="0" fontId="14" fillId="9" borderId="34" xfId="7" applyFont="1" applyFill="1" applyBorder="1" applyAlignment="1">
      <alignment vertical="center"/>
    </xf>
    <xf numFmtId="0" fontId="20" fillId="9" borderId="35" xfId="7" applyFont="1" applyFill="1" applyBorder="1" applyAlignment="1">
      <alignment horizontal="center" vertical="center"/>
    </xf>
    <xf numFmtId="0" fontId="20" fillId="9" borderId="36" xfId="7" applyFont="1" applyFill="1" applyBorder="1" applyAlignment="1">
      <alignment horizontal="center" vertical="center"/>
    </xf>
    <xf numFmtId="0" fontId="18" fillId="0" borderId="60" xfId="7" applyFont="1" applyBorder="1" applyAlignment="1">
      <alignment horizontal="center" vertical="center"/>
    </xf>
    <xf numFmtId="0" fontId="17" fillId="7" borderId="59" xfId="7" applyFont="1" applyFill="1" applyBorder="1" applyAlignment="1">
      <alignment vertical="center"/>
    </xf>
    <xf numFmtId="164" fontId="16" fillId="7" borderId="37" xfId="7" applyNumberFormat="1" applyFont="1" applyFill="1" applyBorder="1" applyAlignment="1">
      <alignment horizontal="right" vertical="center"/>
    </xf>
    <xf numFmtId="0" fontId="16" fillId="7" borderId="38" xfId="7" applyFont="1" applyFill="1" applyBorder="1" applyAlignment="1">
      <alignment horizontal="center" vertical="center"/>
    </xf>
    <xf numFmtId="0" fontId="16" fillId="7" borderId="39" xfId="7" applyFont="1" applyFill="1" applyBorder="1" applyAlignment="1">
      <alignment vertical="center"/>
    </xf>
    <xf numFmtId="4" fontId="76" fillId="7" borderId="40" xfId="8" applyNumberFormat="1" applyFont="1" applyFill="1" applyBorder="1" applyAlignment="1" applyProtection="1">
      <alignment horizontal="center" vertical="center"/>
    </xf>
    <xf numFmtId="0" fontId="17" fillId="7" borderId="60" xfId="7" applyFont="1" applyFill="1" applyBorder="1" applyAlignment="1">
      <alignment horizontal="right" vertical="center"/>
    </xf>
    <xf numFmtId="164" fontId="18" fillId="10" borderId="41" xfId="7" applyNumberFormat="1" applyFont="1" applyFill="1" applyBorder="1" applyAlignment="1">
      <alignment horizontal="right" vertical="center"/>
    </xf>
    <xf numFmtId="164" fontId="11" fillId="10" borderId="42" xfId="7" applyNumberFormat="1" applyFont="1" applyFill="1" applyBorder="1" applyAlignment="1">
      <alignment vertical="center"/>
    </xf>
    <xf numFmtId="164" fontId="11" fillId="10" borderId="42" xfId="7" applyNumberFormat="1" applyFont="1" applyFill="1" applyBorder="1" applyAlignment="1">
      <alignment horizontal="center" vertical="center"/>
    </xf>
    <xf numFmtId="170" fontId="16" fillId="10" borderId="42" xfId="7" applyNumberFormat="1" applyFont="1" applyFill="1" applyBorder="1" applyAlignment="1">
      <alignment horizontal="center" vertical="center"/>
    </xf>
    <xf numFmtId="0" fontId="17" fillId="7" borderId="60" xfId="7" applyFont="1" applyFill="1" applyBorder="1" applyAlignment="1">
      <alignment vertical="center"/>
    </xf>
    <xf numFmtId="0" fontId="18" fillId="10" borderId="44" xfId="7" applyFont="1" applyFill="1" applyBorder="1" applyAlignment="1">
      <alignment horizontal="right" vertical="center"/>
    </xf>
    <xf numFmtId="0" fontId="11" fillId="10" borderId="45" xfId="7" applyFont="1" applyFill="1" applyBorder="1" applyAlignment="1">
      <alignment horizontal="center" vertical="center"/>
    </xf>
    <xf numFmtId="170" fontId="16" fillId="10" borderId="45" xfId="7" applyNumberFormat="1" applyFont="1" applyFill="1" applyBorder="1" applyAlignment="1">
      <alignment horizontal="center" vertical="center"/>
    </xf>
    <xf numFmtId="164" fontId="11" fillId="10" borderId="45" xfId="7" applyNumberFormat="1" applyFont="1" applyFill="1" applyBorder="1" applyAlignment="1">
      <alignment horizontal="center" vertical="center"/>
    </xf>
    <xf numFmtId="0" fontId="11" fillId="10" borderId="46" xfId="7" applyFont="1" applyFill="1" applyBorder="1" applyAlignment="1">
      <alignment horizontal="center" vertical="center"/>
    </xf>
    <xf numFmtId="0" fontId="16" fillId="7" borderId="37" xfId="7" applyFont="1" applyFill="1" applyBorder="1" applyAlignment="1">
      <alignment horizontal="right" vertical="center"/>
    </xf>
    <xf numFmtId="0" fontId="14" fillId="7" borderId="59" xfId="7" applyFont="1" applyFill="1" applyBorder="1" applyAlignment="1">
      <alignment vertical="center"/>
    </xf>
    <xf numFmtId="0" fontId="17" fillId="10" borderId="47" xfId="7" applyFont="1" applyFill="1" applyBorder="1" applyAlignment="1">
      <alignment vertical="center"/>
    </xf>
    <xf numFmtId="0" fontId="11" fillId="10" borderId="47" xfId="7" applyFont="1" applyFill="1" applyBorder="1" applyAlignment="1">
      <alignment horizontal="center" vertical="center"/>
    </xf>
    <xf numFmtId="1" fontId="77" fillId="10" borderId="43" xfId="7" applyNumberFormat="1" applyFont="1" applyFill="1" applyBorder="1" applyAlignment="1">
      <alignment horizontal="left" vertical="center"/>
    </xf>
    <xf numFmtId="0" fontId="16" fillId="7" borderId="48" xfId="7" applyFont="1" applyFill="1" applyBorder="1" applyAlignment="1">
      <alignment horizontal="right" vertical="center"/>
    </xf>
    <xf numFmtId="0" fontId="16" fillId="7" borderId="49" xfId="7" applyFont="1" applyFill="1" applyBorder="1" applyAlignment="1">
      <alignment horizontal="center" vertical="center"/>
    </xf>
    <xf numFmtId="0" fontId="16" fillId="7" borderId="50" xfId="7" applyFont="1" applyFill="1" applyBorder="1" applyAlignment="1">
      <alignment vertical="center"/>
    </xf>
    <xf numFmtId="4" fontId="76" fillId="7" borderId="51" xfId="8" applyNumberFormat="1" applyFont="1" applyFill="1" applyBorder="1" applyAlignment="1" applyProtection="1">
      <alignment horizontal="center" vertical="center"/>
    </xf>
    <xf numFmtId="0" fontId="11" fillId="7" borderId="59" xfId="7" applyFont="1" applyFill="1" applyBorder="1" applyAlignment="1">
      <alignment vertical="center"/>
    </xf>
    <xf numFmtId="164" fontId="20" fillId="10" borderId="44" xfId="7" applyNumberFormat="1" applyFont="1" applyFill="1" applyBorder="1" applyAlignment="1">
      <alignment vertical="center"/>
    </xf>
    <xf numFmtId="0" fontId="17" fillId="10" borderId="45" xfId="7" applyFont="1" applyFill="1" applyBorder="1" applyAlignment="1">
      <alignment vertical="center"/>
    </xf>
    <xf numFmtId="0" fontId="11" fillId="10" borderId="45" xfId="7" applyFont="1" applyFill="1" applyBorder="1" applyAlignment="1">
      <alignment vertical="center"/>
    </xf>
    <xf numFmtId="0" fontId="78" fillId="10" borderId="46" xfId="7" applyFont="1" applyFill="1" applyBorder="1" applyAlignment="1">
      <alignment horizontal="right" vertical="center"/>
    </xf>
    <xf numFmtId="0" fontId="11" fillId="7" borderId="60" xfId="7" applyFont="1" applyFill="1" applyBorder="1" applyAlignment="1">
      <alignment vertical="center"/>
    </xf>
    <xf numFmtId="0" fontId="18" fillId="10" borderId="52" xfId="7" applyFont="1" applyFill="1" applyBorder="1" applyAlignment="1">
      <alignment horizontal="right" vertical="center"/>
    </xf>
    <xf numFmtId="0" fontId="17" fillId="10" borderId="27" xfId="7" applyFont="1" applyFill="1" applyBorder="1" applyAlignment="1">
      <alignment vertical="center"/>
    </xf>
    <xf numFmtId="164" fontId="16" fillId="10" borderId="27" xfId="7" applyNumberFormat="1" applyFont="1" applyFill="1" applyBorder="1" applyAlignment="1">
      <alignment horizontal="center" vertical="center"/>
    </xf>
    <xf numFmtId="0" fontId="11" fillId="10" borderId="27" xfId="7" applyFont="1" applyFill="1" applyBorder="1" applyAlignment="1">
      <alignment vertical="center"/>
    </xf>
    <xf numFmtId="0" fontId="77" fillId="10" borderId="53" xfId="7" applyFont="1" applyFill="1" applyBorder="1" applyAlignment="1">
      <alignment horizontal="left" vertical="center"/>
    </xf>
    <xf numFmtId="0" fontId="20" fillId="11" borderId="52" xfId="7" applyFont="1" applyFill="1" applyBorder="1" applyAlignment="1">
      <alignment horizontal="right" vertical="center"/>
    </xf>
    <xf numFmtId="0" fontId="17" fillId="11" borderId="27" xfId="7" applyFont="1" applyFill="1" applyBorder="1" applyAlignment="1">
      <alignment horizontal="center" vertical="center"/>
    </xf>
    <xf numFmtId="0" fontId="17" fillId="11" borderId="27" xfId="7" applyFont="1" applyFill="1" applyBorder="1" applyAlignment="1">
      <alignment vertical="center"/>
    </xf>
    <xf numFmtId="10" fontId="16" fillId="11" borderId="27" xfId="7" applyNumberFormat="1" applyFont="1" applyFill="1" applyBorder="1" applyAlignment="1">
      <alignment horizontal="center" vertical="center"/>
    </xf>
    <xf numFmtId="0" fontId="11" fillId="11" borderId="53" xfId="7" applyFont="1" applyFill="1" applyBorder="1" applyAlignment="1">
      <alignment horizontal="center" vertical="center"/>
    </xf>
    <xf numFmtId="0" fontId="78" fillId="7" borderId="112" xfId="7" applyFont="1" applyFill="1" applyBorder="1" applyAlignment="1">
      <alignment vertical="center"/>
    </xf>
    <xf numFmtId="0" fontId="11" fillId="7" borderId="54" xfId="7" applyFont="1" applyFill="1" applyBorder="1" applyAlignment="1">
      <alignment vertical="center"/>
    </xf>
    <xf numFmtId="0" fontId="18" fillId="7" borderId="54" xfId="7" applyFont="1" applyFill="1" applyBorder="1" applyAlignment="1">
      <alignment vertical="center"/>
    </xf>
    <xf numFmtId="0" fontId="11" fillId="7" borderId="54" xfId="7" applyFont="1" applyFill="1" applyBorder="1" applyAlignment="1">
      <alignment horizontal="center" vertical="center"/>
    </xf>
    <xf numFmtId="0" fontId="11" fillId="7" borderId="113" xfId="7" applyFont="1" applyFill="1" applyBorder="1" applyAlignment="1">
      <alignment vertical="center"/>
    </xf>
    <xf numFmtId="0" fontId="18" fillId="3" borderId="60" xfId="3" applyFont="1" applyFill="1" applyBorder="1"/>
    <xf numFmtId="0" fontId="18" fillId="3" borderId="59" xfId="3" applyFont="1" applyFill="1" applyBorder="1"/>
    <xf numFmtId="49" fontId="18" fillId="3" borderId="59" xfId="3" applyNumberFormat="1" applyFont="1" applyFill="1" applyBorder="1" applyAlignment="1">
      <alignment horizontal="center" vertical="top"/>
    </xf>
    <xf numFmtId="0" fontId="35" fillId="0" borderId="61" xfId="3" applyFont="1" applyBorder="1"/>
    <xf numFmtId="0" fontId="35" fillId="0" borderId="62" xfId="3" applyFont="1" applyBorder="1"/>
    <xf numFmtId="0" fontId="35" fillId="0" borderId="62" xfId="3" applyFont="1" applyBorder="1" applyAlignment="1">
      <alignment horizontal="center"/>
    </xf>
    <xf numFmtId="0" fontId="35" fillId="0" borderId="63" xfId="3" applyFont="1" applyBorder="1"/>
    <xf numFmtId="0" fontId="16" fillId="0" borderId="59" xfId="7" applyFont="1" applyBorder="1" applyAlignment="1">
      <alignment horizontal="left" vertical="center"/>
    </xf>
    <xf numFmtId="0" fontId="64" fillId="7" borderId="60" xfId="7" applyFont="1" applyFill="1" applyBorder="1" applyAlignment="1">
      <alignment vertical="center"/>
    </xf>
    <xf numFmtId="0" fontId="16" fillId="3" borderId="61" xfId="3" applyFont="1" applyFill="1" applyBorder="1" applyAlignment="1">
      <alignment horizontal="left" vertical="center"/>
    </xf>
    <xf numFmtId="0" fontId="39" fillId="8" borderId="114" xfId="7" applyFont="1" applyFill="1" applyBorder="1" applyAlignment="1">
      <alignment horizontal="center" vertical="center"/>
    </xf>
    <xf numFmtId="0" fontId="39" fillId="8" borderId="115" xfId="7" applyFont="1" applyFill="1" applyBorder="1" applyAlignment="1">
      <alignment horizontal="center" vertical="center"/>
    </xf>
    <xf numFmtId="0" fontId="39" fillId="8" borderId="116" xfId="7" applyFont="1" applyFill="1" applyBorder="1" applyAlignment="1">
      <alignment horizontal="center" vertical="center"/>
    </xf>
    <xf numFmtId="0" fontId="39" fillId="8" borderId="8" xfId="7" applyFont="1" applyFill="1" applyBorder="1" applyAlignment="1">
      <alignment horizontal="center" vertical="center"/>
    </xf>
    <xf numFmtId="0" fontId="66" fillId="8" borderId="8" xfId="7" applyFont="1" applyFill="1" applyBorder="1" applyAlignment="1">
      <alignment vertical="center"/>
    </xf>
    <xf numFmtId="0" fontId="66" fillId="8" borderId="115" xfId="7" applyFont="1" applyFill="1" applyBorder="1" applyAlignment="1">
      <alignment vertical="center"/>
    </xf>
    <xf numFmtId="0" fontId="39" fillId="8" borderId="8" xfId="7" applyFont="1" applyFill="1" applyBorder="1" applyAlignment="1">
      <alignment horizontal="left" vertical="center"/>
    </xf>
    <xf numFmtId="0" fontId="25" fillId="8" borderId="115" xfId="7" applyFont="1" applyFill="1" applyBorder="1" applyAlignment="1">
      <alignment vertical="center"/>
    </xf>
    <xf numFmtId="0" fontId="39" fillId="8" borderId="117" xfId="7" applyFont="1" applyFill="1" applyBorder="1" applyAlignment="1">
      <alignment horizontal="left" vertical="center"/>
    </xf>
    <xf numFmtId="0" fontId="40" fillId="8" borderId="8" xfId="7" applyFont="1" applyFill="1" applyBorder="1" applyAlignment="1">
      <alignment vertical="center"/>
    </xf>
    <xf numFmtId="0" fontId="67" fillId="8" borderId="8" xfId="7" applyFont="1" applyFill="1" applyBorder="1" applyAlignment="1">
      <alignment vertical="center"/>
    </xf>
    <xf numFmtId="0" fontId="25" fillId="8" borderId="8" xfId="7" applyFont="1" applyFill="1" applyBorder="1" applyAlignment="1">
      <alignment vertical="center"/>
    </xf>
    <xf numFmtId="0" fontId="39" fillId="8" borderId="8" xfId="7" applyFont="1" applyFill="1" applyBorder="1" applyAlignment="1">
      <alignment vertical="center"/>
    </xf>
    <xf numFmtId="0" fontId="25" fillId="8" borderId="8" xfId="7" applyFont="1" applyFill="1" applyBorder="1" applyAlignment="1">
      <alignment horizontal="center" vertical="center"/>
    </xf>
    <xf numFmtId="0" fontId="25" fillId="8" borderId="58" xfId="7" applyFont="1" applyFill="1" applyBorder="1" applyAlignment="1">
      <alignment vertical="center"/>
    </xf>
    <xf numFmtId="0" fontId="18" fillId="7" borderId="118" xfId="7" applyFont="1" applyFill="1" applyBorder="1" applyAlignment="1">
      <alignment vertical="center"/>
    </xf>
    <xf numFmtId="164" fontId="20" fillId="7" borderId="119" xfId="7" applyNumberFormat="1" applyFont="1" applyFill="1" applyBorder="1" applyAlignment="1">
      <alignment horizontal="right" vertical="center"/>
    </xf>
    <xf numFmtId="0" fontId="18" fillId="7" borderId="119" xfId="7" applyFont="1" applyFill="1" applyBorder="1" applyAlignment="1">
      <alignment horizontal="center" vertical="center"/>
    </xf>
    <xf numFmtId="0" fontId="20" fillId="7" borderId="119" xfId="7" applyFont="1" applyFill="1" applyBorder="1" applyAlignment="1">
      <alignment vertical="center"/>
    </xf>
    <xf numFmtId="0" fontId="32" fillId="7" borderId="120" xfId="7" applyFont="1" applyFill="1" applyBorder="1" applyAlignment="1">
      <alignment vertical="center"/>
    </xf>
    <xf numFmtId="0" fontId="18" fillId="7" borderId="121" xfId="7" applyFont="1" applyFill="1" applyBorder="1" applyAlignment="1">
      <alignment vertical="center"/>
    </xf>
    <xf numFmtId="0" fontId="18" fillId="7" borderId="122" xfId="7" applyFont="1" applyFill="1" applyBorder="1" applyAlignment="1">
      <alignment vertical="center"/>
    </xf>
    <xf numFmtId="0" fontId="18" fillId="7" borderId="120" xfId="7" applyFont="1" applyFill="1" applyBorder="1" applyAlignment="1">
      <alignment vertical="center"/>
    </xf>
    <xf numFmtId="4" fontId="73" fillId="7" borderId="122" xfId="7" applyNumberFormat="1" applyFont="1" applyFill="1" applyBorder="1" applyAlignment="1">
      <alignment horizontal="right" vertical="center"/>
    </xf>
    <xf numFmtId="168" fontId="69" fillId="7" borderId="119" xfId="7" applyNumberFormat="1" applyFont="1" applyFill="1" applyBorder="1" applyAlignment="1">
      <alignment horizontal="center" vertical="center"/>
    </xf>
    <xf numFmtId="0" fontId="18" fillId="7" borderId="121" xfId="7" applyFont="1" applyFill="1" applyBorder="1" applyAlignment="1">
      <alignment horizontal="center" vertical="center"/>
    </xf>
    <xf numFmtId="0" fontId="18" fillId="7" borderId="123" xfId="7" applyFont="1" applyFill="1" applyBorder="1" applyAlignment="1">
      <alignment vertical="center"/>
    </xf>
    <xf numFmtId="0" fontId="16" fillId="0" borderId="61" xfId="7" applyFont="1" applyBorder="1" applyAlignment="1">
      <alignment vertical="center"/>
    </xf>
    <xf numFmtId="0" fontId="16" fillId="0" borderId="62" xfId="7" applyFont="1" applyBorder="1" applyAlignment="1">
      <alignment vertical="center" wrapText="1"/>
    </xf>
    <xf numFmtId="0" fontId="18" fillId="0" borderId="62" xfId="7" applyFont="1" applyBorder="1" applyAlignment="1">
      <alignment vertical="center"/>
    </xf>
    <xf numFmtId="0" fontId="19" fillId="0" borderId="62" xfId="7" applyFont="1" applyBorder="1" applyAlignment="1">
      <alignment vertical="center"/>
    </xf>
    <xf numFmtId="0" fontId="64" fillId="0" borderId="62" xfId="7" applyFont="1" applyBorder="1" applyAlignment="1">
      <alignment vertical="center"/>
    </xf>
    <xf numFmtId="0" fontId="65" fillId="0" borderId="62" xfId="7" applyFont="1" applyBorder="1" applyAlignment="1">
      <alignment vertical="center"/>
    </xf>
    <xf numFmtId="0" fontId="64" fillId="0" borderId="62" xfId="7" applyFont="1" applyBorder="1" applyAlignment="1">
      <alignment horizontal="center" vertical="center"/>
    </xf>
    <xf numFmtId="0" fontId="64" fillId="0" borderId="63" xfId="7" applyFont="1" applyBorder="1" applyAlignment="1">
      <alignment vertical="center"/>
    </xf>
    <xf numFmtId="0" fontId="41" fillId="3" borderId="14" xfId="10" applyFont="1" applyFill="1" applyBorder="1" applyAlignment="1">
      <alignment horizontal="center" vertical="top"/>
    </xf>
    <xf numFmtId="10" fontId="41" fillId="3" borderId="16" xfId="11" applyNumberFormat="1" applyFont="1" applyFill="1" applyBorder="1" applyAlignment="1">
      <alignment horizontal="center" vertical="center"/>
    </xf>
    <xf numFmtId="0" fontId="41" fillId="3" borderId="95" xfId="10" applyFont="1" applyFill="1" applyBorder="1" applyAlignment="1">
      <alignment horizontal="center" vertical="top"/>
    </xf>
    <xf numFmtId="10" fontId="41" fillId="3" borderId="93" xfId="11" applyNumberFormat="1" applyFont="1" applyFill="1" applyBorder="1" applyAlignment="1">
      <alignment horizontal="center" vertical="center"/>
    </xf>
    <xf numFmtId="0" fontId="18" fillId="3" borderId="59" xfId="10" applyFont="1" applyFill="1" applyBorder="1" applyAlignment="1">
      <alignment horizontal="left" vertical="top"/>
    </xf>
    <xf numFmtId="10" fontId="18" fillId="3" borderId="60" xfId="11" applyNumberFormat="1" applyFont="1" applyFill="1" applyBorder="1" applyAlignment="1">
      <alignment horizontal="center" vertical="center"/>
    </xf>
    <xf numFmtId="0" fontId="44" fillId="3" borderId="125" xfId="10" applyFont="1" applyFill="1" applyBorder="1" applyAlignment="1">
      <alignment horizontal="center" vertical="top"/>
    </xf>
    <xf numFmtId="10" fontId="18" fillId="3" borderId="126" xfId="11" applyNumberFormat="1" applyFont="1" applyFill="1" applyBorder="1" applyAlignment="1">
      <alignment horizontal="center" vertical="center"/>
    </xf>
    <xf numFmtId="0" fontId="44" fillId="3" borderId="127" xfId="10" applyFont="1" applyFill="1" applyBorder="1" applyAlignment="1">
      <alignment horizontal="center" vertical="top"/>
    </xf>
    <xf numFmtId="10" fontId="18" fillId="3" borderId="101" xfId="11" applyNumberFormat="1" applyFont="1" applyFill="1" applyBorder="1" applyAlignment="1">
      <alignment horizontal="center" vertical="center"/>
    </xf>
    <xf numFmtId="0" fontId="44" fillId="3" borderId="102" xfId="10" applyFont="1" applyFill="1" applyBorder="1" applyAlignment="1">
      <alignment horizontal="center" vertical="top"/>
    </xf>
    <xf numFmtId="0" fontId="45" fillId="3" borderId="76" xfId="10" applyFont="1" applyFill="1" applyBorder="1" applyAlignment="1">
      <alignment horizontal="center" vertical="top"/>
    </xf>
    <xf numFmtId="10" fontId="45" fillId="3" borderId="77" xfId="11" applyNumberFormat="1" applyFont="1" applyFill="1" applyBorder="1" applyAlignment="1">
      <alignment horizontal="center" vertical="center"/>
    </xf>
    <xf numFmtId="0" fontId="44" fillId="3" borderId="128" xfId="10" applyFont="1" applyFill="1" applyBorder="1" applyAlignment="1">
      <alignment horizontal="center" vertical="top"/>
    </xf>
    <xf numFmtId="0" fontId="44" fillId="3" borderId="129" xfId="10" applyFont="1" applyFill="1" applyBorder="1" applyAlignment="1">
      <alignment horizontal="center" vertical="top"/>
    </xf>
    <xf numFmtId="0" fontId="44" fillId="3" borderId="130" xfId="10" applyFont="1" applyFill="1" applyBorder="1" applyAlignment="1">
      <alignment horizontal="center" vertical="top"/>
    </xf>
    <xf numFmtId="0" fontId="45" fillId="3" borderId="76" xfId="10" applyFont="1" applyFill="1" applyBorder="1" applyAlignment="1">
      <alignment horizontal="center" vertical="center" wrapText="1"/>
    </xf>
    <xf numFmtId="10" fontId="45" fillId="3" borderId="77" xfId="11" applyNumberFormat="1" applyFont="1" applyFill="1" applyBorder="1" applyAlignment="1">
      <alignment horizontal="center" vertical="center" wrapText="1"/>
    </xf>
    <xf numFmtId="0" fontId="44" fillId="3" borderId="128" xfId="10" applyFont="1" applyFill="1" applyBorder="1" applyAlignment="1">
      <alignment horizontal="center" vertical="center"/>
    </xf>
    <xf numFmtId="0" fontId="44" fillId="3" borderId="130" xfId="10" applyFont="1" applyFill="1" applyBorder="1" applyAlignment="1">
      <alignment horizontal="center" vertical="center"/>
    </xf>
    <xf numFmtId="10" fontId="44" fillId="3" borderId="126" xfId="11" applyNumberFormat="1" applyFont="1" applyFill="1" applyBorder="1" applyAlignment="1">
      <alignment horizontal="center" vertical="center"/>
    </xf>
    <xf numFmtId="10" fontId="44" fillId="3" borderId="101" xfId="11" applyNumberFormat="1" applyFont="1" applyFill="1" applyBorder="1" applyAlignment="1">
      <alignment horizontal="center" vertical="center"/>
    </xf>
    <xf numFmtId="0" fontId="45" fillId="3" borderId="76" xfId="10" applyFont="1" applyFill="1" applyBorder="1" applyAlignment="1">
      <alignment horizontal="center" vertical="center"/>
    </xf>
    <xf numFmtId="10" fontId="42" fillId="3" borderId="77" xfId="11" applyNumberFormat="1" applyFont="1" applyFill="1" applyBorder="1" applyAlignment="1">
      <alignment horizontal="center" vertical="center"/>
    </xf>
    <xf numFmtId="0" fontId="42" fillId="3" borderId="76" xfId="10" applyFont="1" applyFill="1" applyBorder="1" applyAlignment="1">
      <alignment horizontal="left" vertical="top"/>
    </xf>
    <xf numFmtId="0" fontId="57" fillId="3" borderId="59" xfId="10" applyFont="1" applyFill="1" applyBorder="1" applyAlignment="1">
      <alignment vertical="center"/>
    </xf>
    <xf numFmtId="0" fontId="28" fillId="3" borderId="59" xfId="10" applyFont="1" applyFill="1" applyBorder="1" applyAlignment="1">
      <alignment vertical="center"/>
    </xf>
    <xf numFmtId="0" fontId="32" fillId="13" borderId="0" xfId="3" applyFont="1" applyFill="1" applyAlignment="1">
      <alignment horizontal="center" vertical="center"/>
    </xf>
    <xf numFmtId="0" fontId="33" fillId="13" borderId="0" xfId="3" applyFont="1" applyFill="1"/>
    <xf numFmtId="0" fontId="32" fillId="13" borderId="0" xfId="3" applyFont="1" applyFill="1" applyAlignment="1">
      <alignment horizontal="center"/>
    </xf>
    <xf numFmtId="10" fontId="21" fillId="13" borderId="1" xfId="4" applyNumberFormat="1" applyFont="1" applyFill="1" applyBorder="1" applyAlignment="1">
      <alignment horizontal="center" vertical="center"/>
    </xf>
    <xf numFmtId="0" fontId="34" fillId="13" borderId="0" xfId="3" applyFont="1" applyFill="1" applyAlignment="1">
      <alignment horizontal="center"/>
    </xf>
    <xf numFmtId="44" fontId="21" fillId="13" borderId="1" xfId="6" applyFont="1" applyFill="1" applyBorder="1" applyAlignment="1">
      <alignment horizontal="center" vertical="center"/>
    </xf>
    <xf numFmtId="44" fontId="33" fillId="13" borderId="0" xfId="3" applyNumberFormat="1" applyFont="1" applyFill="1"/>
    <xf numFmtId="0" fontId="8" fillId="3" borderId="1" xfId="0" applyFont="1" applyFill="1" applyBorder="1" applyAlignment="1">
      <alignment horizontal="left" vertical="center" wrapText="1"/>
    </xf>
    <xf numFmtId="0" fontId="14" fillId="3" borderId="57" xfId="0" applyFont="1" applyFill="1" applyBorder="1" applyAlignment="1">
      <alignment horizontal="left" vertical="center"/>
    </xf>
    <xf numFmtId="0" fontId="5" fillId="0" borderId="8" xfId="3" applyBorder="1"/>
    <xf numFmtId="0" fontId="5" fillId="0" borderId="58" xfId="3" applyBorder="1"/>
    <xf numFmtId="0" fontId="5" fillId="0" borderId="60" xfId="3" applyBorder="1"/>
    <xf numFmtId="0" fontId="7" fillId="0" borderId="62" xfId="0" applyFont="1" applyBorder="1" applyAlignment="1">
      <alignment vertical="center" wrapText="1"/>
    </xf>
    <xf numFmtId="0" fontId="82" fillId="0" borderId="0" xfId="3" applyFont="1"/>
    <xf numFmtId="0" fontId="11" fillId="3" borderId="62" xfId="3" applyFont="1" applyFill="1" applyBorder="1" applyAlignment="1">
      <alignment vertical="center"/>
    </xf>
    <xf numFmtId="0" fontId="11" fillId="3" borderId="63" xfId="3" applyFont="1" applyFill="1" applyBorder="1" applyAlignment="1">
      <alignment vertical="center"/>
    </xf>
    <xf numFmtId="0" fontId="81" fillId="0" borderId="0" xfId="0" applyFont="1" applyAlignment="1">
      <alignment vertical="center" wrapText="1"/>
    </xf>
    <xf numFmtId="0" fontId="17" fillId="0" borderId="62" xfId="0" applyFont="1" applyBorder="1" applyAlignment="1">
      <alignment vertical="center" wrapText="1"/>
    </xf>
    <xf numFmtId="4" fontId="16" fillId="0" borderId="8" xfId="0" applyNumberFormat="1" applyFont="1" applyBorder="1" applyAlignment="1">
      <alignment horizontal="center" vertical="center" wrapText="1"/>
    </xf>
    <xf numFmtId="0" fontId="59" fillId="5" borderId="1" xfId="3" applyFont="1" applyFill="1" applyBorder="1" applyAlignment="1">
      <alignment horizontal="center" vertical="center" wrapText="1"/>
    </xf>
    <xf numFmtId="0" fontId="59" fillId="5" borderId="1" xfId="3" applyFont="1" applyFill="1" applyBorder="1" applyAlignment="1">
      <alignment vertical="center" wrapText="1"/>
    </xf>
    <xf numFmtId="4" fontId="59" fillId="5" borderId="1" xfId="3" applyNumberFormat="1" applyFont="1" applyFill="1" applyBorder="1" applyAlignment="1">
      <alignment horizontal="center" vertical="center" wrapText="1"/>
    </xf>
    <xf numFmtId="0" fontId="20" fillId="0" borderId="0" xfId="7" applyFont="1" applyAlignment="1">
      <alignment horizontal="center" vertical="center"/>
    </xf>
    <xf numFmtId="4" fontId="61" fillId="0" borderId="0" xfId="7" applyNumberFormat="1" applyFont="1" applyAlignment="1">
      <alignment vertical="center"/>
    </xf>
    <xf numFmtId="4" fontId="62" fillId="0" borderId="0" xfId="7" applyNumberFormat="1" applyFont="1" applyAlignment="1">
      <alignment vertical="center"/>
    </xf>
    <xf numFmtId="0" fontId="63" fillId="7" borderId="0" xfId="7" applyFont="1" applyFill="1" applyAlignment="1">
      <alignment vertical="center"/>
    </xf>
    <xf numFmtId="0" fontId="64" fillId="7" borderId="0" xfId="7" applyFont="1" applyFill="1" applyAlignment="1">
      <alignment vertical="center"/>
    </xf>
    <xf numFmtId="0" fontId="64" fillId="7" borderId="0" xfId="7" applyFont="1" applyFill="1" applyAlignment="1">
      <alignment horizontal="center" vertical="center"/>
    </xf>
    <xf numFmtId="0" fontId="66" fillId="8" borderId="0" xfId="7" applyFont="1" applyFill="1" applyAlignment="1">
      <alignment horizontal="center" vertical="center"/>
    </xf>
    <xf numFmtId="0" fontId="66" fillId="8" borderId="0" xfId="7" applyFont="1" applyFill="1" applyAlignment="1">
      <alignment vertical="center"/>
    </xf>
    <xf numFmtId="0" fontId="39" fillId="8" borderId="0" xfId="7" applyFont="1" applyFill="1" applyAlignment="1">
      <alignment vertical="center"/>
    </xf>
    <xf numFmtId="0" fontId="68" fillId="8" borderId="0" xfId="7" applyFont="1" applyFill="1" applyAlignment="1">
      <alignment vertical="center"/>
    </xf>
    <xf numFmtId="0" fontId="25" fillId="8" borderId="0" xfId="7" applyFont="1" applyFill="1" applyAlignment="1">
      <alignment vertical="center"/>
    </xf>
    <xf numFmtId="0" fontId="25" fillId="8" borderId="0" xfId="7" applyFont="1" applyFill="1" applyAlignment="1">
      <alignment horizontal="center" vertical="center"/>
    </xf>
    <xf numFmtId="0" fontId="16" fillId="9" borderId="0" xfId="7" applyFont="1" applyFill="1" applyAlignment="1">
      <alignment horizontal="right" vertical="center"/>
    </xf>
    <xf numFmtId="0" fontId="16" fillId="9" borderId="0" xfId="7" applyFont="1" applyFill="1" applyAlignment="1">
      <alignment horizontal="center" vertical="center"/>
    </xf>
    <xf numFmtId="0" fontId="11" fillId="9" borderId="0" xfId="7" applyFont="1" applyFill="1" applyAlignment="1">
      <alignment vertical="center"/>
    </xf>
    <xf numFmtId="0" fontId="16" fillId="9" borderId="0" xfId="7" applyFont="1" applyFill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7" fillId="0" borderId="0" xfId="7" applyFont="1" applyAlignment="1">
      <alignment vertical="center"/>
    </xf>
    <xf numFmtId="0" fontId="18" fillId="0" borderId="0" xfId="7" applyFont="1" applyAlignment="1">
      <alignment vertical="center"/>
    </xf>
    <xf numFmtId="164" fontId="75" fillId="7" borderId="0" xfId="7" applyNumberFormat="1" applyFont="1" applyFill="1" applyAlignment="1">
      <alignment horizontal="center" vertical="center"/>
    </xf>
    <xf numFmtId="164" fontId="17" fillId="7" borderId="0" xfId="7" applyNumberFormat="1" applyFont="1" applyFill="1" applyAlignment="1">
      <alignment horizontal="right" vertical="center"/>
    </xf>
    <xf numFmtId="164" fontId="17" fillId="7" borderId="0" xfId="7" applyNumberFormat="1" applyFont="1" applyFill="1" applyAlignment="1">
      <alignment vertical="center"/>
    </xf>
    <xf numFmtId="164" fontId="14" fillId="7" borderId="0" xfId="7" applyNumberFormat="1" applyFont="1" applyFill="1" applyAlignment="1">
      <alignment horizontal="center" vertical="center"/>
    </xf>
    <xf numFmtId="164" fontId="17" fillId="7" borderId="0" xfId="7" applyNumberFormat="1" applyFont="1" applyFill="1" applyAlignment="1">
      <alignment horizontal="center" vertical="center"/>
    </xf>
    <xf numFmtId="164" fontId="17" fillId="7" borderId="0" xfId="7" applyNumberFormat="1" applyFont="1" applyFill="1" applyAlignment="1">
      <alignment horizontal="right" vertical="center" textRotation="90"/>
    </xf>
    <xf numFmtId="0" fontId="17" fillId="7" borderId="0" xfId="7" applyFont="1" applyFill="1" applyAlignment="1">
      <alignment vertical="center"/>
    </xf>
    <xf numFmtId="0" fontId="20" fillId="7" borderId="0" xfId="7" applyFont="1" applyFill="1" applyAlignment="1">
      <alignment vertical="center"/>
    </xf>
    <xf numFmtId="0" fontId="14" fillId="7" borderId="0" xfId="7" applyFont="1" applyFill="1" applyAlignment="1">
      <alignment vertical="center"/>
    </xf>
    <xf numFmtId="0" fontId="72" fillId="7" borderId="0" xfId="7" applyFont="1" applyFill="1" applyAlignment="1">
      <alignment horizontal="center" vertical="center"/>
    </xf>
    <xf numFmtId="0" fontId="17" fillId="7" borderId="0" xfId="7" applyFont="1" applyFill="1" applyAlignment="1">
      <alignment horizontal="right" vertical="center"/>
    </xf>
    <xf numFmtId="0" fontId="16" fillId="7" borderId="0" xfId="7" applyFont="1" applyFill="1" applyAlignment="1">
      <alignment vertical="center"/>
    </xf>
    <xf numFmtId="0" fontId="11" fillId="7" borderId="0" xfId="7" applyFont="1" applyFill="1" applyAlignment="1">
      <alignment horizontal="right" vertical="center"/>
    </xf>
    <xf numFmtId="0" fontId="11" fillId="7" borderId="0" xfId="7" applyFont="1" applyFill="1" applyAlignment="1">
      <alignment vertical="center"/>
    </xf>
    <xf numFmtId="0" fontId="11" fillId="7" borderId="0" xfId="7" applyFont="1" applyFill="1" applyAlignment="1">
      <alignment horizontal="center" vertical="center"/>
    </xf>
    <xf numFmtId="0" fontId="20" fillId="7" borderId="0" xfId="7" applyFont="1" applyFill="1" applyAlignment="1">
      <alignment horizontal="center" vertical="center"/>
    </xf>
    <xf numFmtId="164" fontId="16" fillId="7" borderId="0" xfId="7" applyNumberFormat="1" applyFont="1" applyFill="1" applyAlignment="1">
      <alignment horizontal="center" vertical="center"/>
    </xf>
    <xf numFmtId="0" fontId="16" fillId="7" borderId="0" xfId="7" applyFont="1" applyFill="1" applyAlignment="1">
      <alignment horizontal="right" vertical="center"/>
    </xf>
    <xf numFmtId="0" fontId="14" fillId="7" borderId="0" xfId="7" applyFont="1" applyFill="1" applyAlignment="1">
      <alignment horizontal="center" vertical="center"/>
    </xf>
    <xf numFmtId="164" fontId="16" fillId="7" borderId="0" xfId="7" applyNumberFormat="1" applyFont="1" applyFill="1" applyAlignment="1">
      <alignment vertical="center"/>
    </xf>
    <xf numFmtId="0" fontId="78" fillId="7" borderId="0" xfId="7" applyFont="1" applyFill="1" applyAlignment="1">
      <alignment horizontal="right" vertical="center"/>
    </xf>
    <xf numFmtId="0" fontId="35" fillId="0" borderId="0" xfId="3" applyFont="1"/>
    <xf numFmtId="0" fontId="35" fillId="0" borderId="0" xfId="3" applyFont="1" applyAlignment="1">
      <alignment horizontal="center"/>
    </xf>
    <xf numFmtId="0" fontId="28" fillId="3" borderId="0" xfId="3" applyFont="1" applyFill="1" applyAlignment="1">
      <alignment vertical="center"/>
    </xf>
    <xf numFmtId="0" fontId="18" fillId="3" borderId="0" xfId="3" applyFont="1" applyFill="1"/>
    <xf numFmtId="0" fontId="13" fillId="3" borderId="0" xfId="3" applyFont="1" applyFill="1" applyAlignment="1">
      <alignment vertical="center"/>
    </xf>
    <xf numFmtId="0" fontId="13" fillId="3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7" fillId="0" borderId="0" xfId="3" applyFont="1" applyAlignment="1">
      <alignment vertical="center"/>
    </xf>
    <xf numFmtId="0" fontId="31" fillId="3" borderId="0" xfId="3" applyFont="1" applyFill="1" applyAlignment="1">
      <alignment vertical="center"/>
    </xf>
    <xf numFmtId="49" fontId="18" fillId="3" borderId="0" xfId="3" applyNumberFormat="1" applyFont="1" applyFill="1" applyAlignment="1">
      <alignment horizontal="center" vertical="top"/>
    </xf>
    <xf numFmtId="0" fontId="35" fillId="0" borderId="57" xfId="3" applyFont="1" applyBorder="1"/>
    <xf numFmtId="0" fontId="35" fillId="0" borderId="8" xfId="3" applyFont="1" applyBorder="1"/>
    <xf numFmtId="0" fontId="35" fillId="0" borderId="8" xfId="3" applyFont="1" applyBorder="1" applyAlignment="1">
      <alignment horizontal="center"/>
    </xf>
    <xf numFmtId="0" fontId="35" fillId="0" borderId="58" xfId="3" applyFont="1" applyBorder="1"/>
    <xf numFmtId="0" fontId="16" fillId="3" borderId="59" xfId="3" applyFont="1" applyFill="1" applyBorder="1" applyAlignment="1">
      <alignment vertical="center"/>
    </xf>
    <xf numFmtId="0" fontId="18" fillId="7" borderId="0" xfId="7" applyFont="1" applyFill="1" applyAlignment="1">
      <alignment vertical="center"/>
    </xf>
    <xf numFmtId="44" fontId="21" fillId="13" borderId="73" xfId="6" applyFont="1" applyFill="1" applyBorder="1" applyAlignment="1">
      <alignment vertical="center"/>
    </xf>
    <xf numFmtId="10" fontId="21" fillId="13" borderId="83" xfId="4" applyNumberFormat="1" applyFont="1" applyFill="1" applyBorder="1" applyAlignment="1">
      <alignment horizontal="center" vertical="center"/>
    </xf>
    <xf numFmtId="10" fontId="21" fillId="13" borderId="83" xfId="4" quotePrefix="1" applyNumberFormat="1" applyFont="1" applyFill="1" applyBorder="1" applyAlignment="1">
      <alignment horizontal="center" vertical="center"/>
    </xf>
    <xf numFmtId="0" fontId="8" fillId="3" borderId="76" xfId="0" applyFont="1" applyFill="1" applyBorder="1" applyAlignment="1">
      <alignment horizontal="left" vertical="center" wrapText="1"/>
    </xf>
    <xf numFmtId="0" fontId="20" fillId="3" borderId="0" xfId="0" applyFont="1" applyFill="1" applyAlignment="1">
      <alignment vertical="center" wrapText="1"/>
    </xf>
    <xf numFmtId="0" fontId="11" fillId="3" borderId="0" xfId="3" applyFont="1" applyFill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23" fillId="3" borderId="1" xfId="0" applyFont="1" applyFill="1" applyBorder="1" applyAlignment="1">
      <alignment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vertical="center"/>
    </xf>
    <xf numFmtId="43" fontId="36" fillId="0" borderId="1" xfId="9" applyFont="1" applyFill="1" applyBorder="1" applyAlignment="1">
      <alignment horizontal="center" vertical="center" wrapText="1"/>
    </xf>
    <xf numFmtId="167" fontId="11" fillId="3" borderId="77" xfId="5" applyNumberFormat="1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6" fillId="6" borderId="76" xfId="0" applyFont="1" applyFill="1" applyBorder="1" applyAlignment="1">
      <alignment horizontal="center" vertical="center" wrapText="1"/>
    </xf>
    <xf numFmtId="0" fontId="85" fillId="6" borderId="0" xfId="3" applyFont="1" applyFill="1"/>
    <xf numFmtId="4" fontId="85" fillId="6" borderId="0" xfId="3" applyNumberFormat="1" applyFont="1" applyFill="1"/>
    <xf numFmtId="4" fontId="16" fillId="6" borderId="0" xfId="3" applyNumberFormat="1" applyFont="1" applyFill="1" applyAlignment="1">
      <alignment vertical="center"/>
    </xf>
    <xf numFmtId="0" fontId="16" fillId="13" borderId="76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horizontal="center" vertical="center" wrapText="1"/>
    </xf>
    <xf numFmtId="0" fontId="16" fillId="13" borderId="1" xfId="0" applyFont="1" applyFill="1" applyBorder="1" applyAlignment="1">
      <alignment vertical="center" wrapText="1"/>
    </xf>
    <xf numFmtId="0" fontId="16" fillId="13" borderId="1" xfId="3" applyFont="1" applyFill="1" applyBorder="1" applyAlignment="1">
      <alignment horizontal="center" vertical="center" wrapText="1"/>
    </xf>
    <xf numFmtId="2" fontId="16" fillId="13" borderId="1" xfId="3" applyNumberFormat="1" applyFont="1" applyFill="1" applyBorder="1" applyAlignment="1">
      <alignment horizontal="center" vertical="center" wrapText="1"/>
    </xf>
    <xf numFmtId="4" fontId="16" fillId="13" borderId="77" xfId="3" applyNumberFormat="1" applyFont="1" applyFill="1" applyBorder="1" applyAlignment="1">
      <alignment horizontal="left" vertical="center" wrapText="1"/>
    </xf>
    <xf numFmtId="0" fontId="85" fillId="13" borderId="0" xfId="3" applyFont="1" applyFill="1"/>
    <xf numFmtId="4" fontId="85" fillId="13" borderId="0" xfId="3" applyNumberFormat="1" applyFont="1" applyFill="1"/>
    <xf numFmtId="4" fontId="16" fillId="13" borderId="0" xfId="3" applyNumberFormat="1" applyFont="1" applyFill="1" applyAlignment="1">
      <alignment vertical="center"/>
    </xf>
    <xf numFmtId="49" fontId="16" fillId="13" borderId="76" xfId="0" applyNumberFormat="1" applyFont="1" applyFill="1" applyBorder="1" applyAlignment="1">
      <alignment horizontal="center" vertical="center" wrapText="1"/>
    </xf>
    <xf numFmtId="0" fontId="31" fillId="13" borderId="1" xfId="0" applyFont="1" applyFill="1" applyBorder="1" applyAlignment="1">
      <alignment horizontal="center" vertical="center" wrapText="1"/>
    </xf>
    <xf numFmtId="4" fontId="16" fillId="13" borderId="77" xfId="3" applyNumberFormat="1" applyFont="1" applyFill="1" applyBorder="1" applyAlignment="1">
      <alignment horizontal="left" vertical="center"/>
    </xf>
    <xf numFmtId="0" fontId="16" fillId="13" borderId="77" xfId="3" applyFont="1" applyFill="1" applyBorder="1" applyAlignment="1">
      <alignment horizontal="left" vertical="center" wrapText="1"/>
    </xf>
    <xf numFmtId="4" fontId="11" fillId="3" borderId="0" xfId="3" applyNumberFormat="1" applyFont="1" applyFill="1" applyAlignment="1">
      <alignment vertical="center"/>
    </xf>
    <xf numFmtId="0" fontId="25" fillId="3" borderId="77" xfId="3" applyFont="1" applyFill="1" applyBorder="1" applyAlignment="1">
      <alignment horizontal="left" vertical="center" wrapText="1"/>
    </xf>
    <xf numFmtId="0" fontId="2" fillId="3" borderId="0" xfId="3" applyFont="1" applyFill="1"/>
    <xf numFmtId="4" fontId="2" fillId="3" borderId="0" xfId="3" applyNumberFormat="1" applyFont="1" applyFill="1"/>
    <xf numFmtId="0" fontId="36" fillId="0" borderId="0" xfId="0" applyFont="1"/>
    <xf numFmtId="0" fontId="48" fillId="15" borderId="76" xfId="0" applyFont="1" applyFill="1" applyBorder="1" applyAlignment="1">
      <alignment horizontal="center" vertical="center" wrapText="1"/>
    </xf>
    <xf numFmtId="0" fontId="48" fillId="15" borderId="1" xfId="0" applyFont="1" applyFill="1" applyBorder="1" applyAlignment="1">
      <alignment vertical="center" wrapText="1"/>
    </xf>
    <xf numFmtId="4" fontId="48" fillId="15" borderId="1" xfId="0" applyNumberFormat="1" applyFont="1" applyFill="1" applyBorder="1" applyAlignment="1">
      <alignment horizontal="center" vertical="center" wrapText="1"/>
    </xf>
    <xf numFmtId="4" fontId="48" fillId="15" borderId="77" xfId="0" applyNumberFormat="1" applyFont="1" applyFill="1" applyBorder="1" applyAlignment="1">
      <alignment horizontal="center" vertical="center" wrapText="1"/>
    </xf>
    <xf numFmtId="0" fontId="0" fillId="15" borderId="0" xfId="0" applyFill="1"/>
    <xf numFmtId="0" fontId="48" fillId="16" borderId="76" xfId="0" applyFont="1" applyFill="1" applyBorder="1" applyAlignment="1">
      <alignment horizontal="center" vertical="center" wrapText="1"/>
    </xf>
    <xf numFmtId="0" fontId="48" fillId="16" borderId="1" xfId="0" applyFont="1" applyFill="1" applyBorder="1" applyAlignment="1">
      <alignment vertical="center" wrapText="1"/>
    </xf>
    <xf numFmtId="4" fontId="48" fillId="16" borderId="1" xfId="0" applyNumberFormat="1" applyFont="1" applyFill="1" applyBorder="1" applyAlignment="1">
      <alignment horizontal="center" vertical="center" wrapText="1"/>
    </xf>
    <xf numFmtId="4" fontId="48" fillId="16" borderId="77" xfId="0" applyNumberFormat="1" applyFont="1" applyFill="1" applyBorder="1" applyAlignment="1">
      <alignment horizontal="center" vertical="center" wrapText="1"/>
    </xf>
    <xf numFmtId="0" fontId="0" fillId="16" borderId="0" xfId="0" applyFill="1"/>
    <xf numFmtId="49" fontId="19" fillId="15" borderId="76" xfId="0" applyNumberFormat="1" applyFont="1" applyFill="1" applyBorder="1" applyAlignment="1">
      <alignment horizontal="center" vertical="center" wrapText="1"/>
    </xf>
    <xf numFmtId="49" fontId="36" fillId="15" borderId="1" xfId="0" applyNumberFormat="1" applyFont="1" applyFill="1" applyBorder="1" applyAlignment="1">
      <alignment horizontal="center" vertical="center" wrapText="1"/>
    </xf>
    <xf numFmtId="0" fontId="19" fillId="15" borderId="1" xfId="0" applyFont="1" applyFill="1" applyBorder="1" applyAlignment="1">
      <alignment vertical="center" wrapText="1"/>
    </xf>
    <xf numFmtId="0" fontId="36" fillId="15" borderId="1" xfId="0" applyFont="1" applyFill="1" applyBorder="1" applyAlignment="1">
      <alignment horizontal="center" vertical="center" wrapText="1"/>
    </xf>
    <xf numFmtId="43" fontId="36" fillId="15" borderId="1" xfId="9" applyFont="1" applyFill="1" applyBorder="1" applyAlignment="1">
      <alignment horizontal="center" vertical="center" wrapText="1"/>
    </xf>
    <xf numFmtId="49" fontId="19" fillId="16" borderId="76" xfId="0" applyNumberFormat="1" applyFont="1" applyFill="1" applyBorder="1" applyAlignment="1">
      <alignment horizontal="center" vertical="center" wrapText="1"/>
    </xf>
    <xf numFmtId="49" fontId="36" fillId="16" borderId="1" xfId="0" applyNumberFormat="1" applyFont="1" applyFill="1" applyBorder="1" applyAlignment="1">
      <alignment horizontal="center" vertical="center" wrapText="1"/>
    </xf>
    <xf numFmtId="0" fontId="19" fillId="16" borderId="1" xfId="0" applyFont="1" applyFill="1" applyBorder="1" applyAlignment="1">
      <alignment vertical="center" wrapText="1"/>
    </xf>
    <xf numFmtId="0" fontId="36" fillId="16" borderId="1" xfId="0" applyFont="1" applyFill="1" applyBorder="1" applyAlignment="1">
      <alignment horizontal="center" vertical="center" wrapText="1"/>
    </xf>
    <xf numFmtId="43" fontId="36" fillId="16" borderId="1" xfId="9" applyFont="1" applyFill="1" applyBorder="1" applyAlignment="1">
      <alignment horizontal="center" vertical="center" wrapText="1"/>
    </xf>
    <xf numFmtId="173" fontId="19" fillId="16" borderId="77" xfId="0" applyNumberFormat="1" applyFont="1" applyFill="1" applyBorder="1" applyAlignment="1">
      <alignment horizontal="center" vertical="center" wrapText="1"/>
    </xf>
    <xf numFmtId="4" fontId="36" fillId="16" borderId="1" xfId="0" applyNumberFormat="1" applyFont="1" applyFill="1" applyBorder="1" applyAlignment="1">
      <alignment horizontal="center" vertical="center" wrapText="1"/>
    </xf>
    <xf numFmtId="173" fontId="19" fillId="16" borderId="77" xfId="1" applyNumberFormat="1" applyFont="1" applyFill="1" applyBorder="1" applyAlignment="1">
      <alignment horizontal="center" vertical="center"/>
    </xf>
    <xf numFmtId="4" fontId="36" fillId="16" borderId="1" xfId="9" applyNumberFormat="1" applyFont="1" applyFill="1" applyBorder="1" applyAlignment="1">
      <alignment horizontal="center" vertical="center" wrapText="1"/>
    </xf>
    <xf numFmtId="0" fontId="42" fillId="16" borderId="76" xfId="0" applyFont="1" applyFill="1" applyBorder="1" applyAlignment="1">
      <alignment horizontal="center" vertical="center" wrapText="1"/>
    </xf>
    <xf numFmtId="0" fontId="42" fillId="16" borderId="1" xfId="0" applyFont="1" applyFill="1" applyBorder="1" applyAlignment="1">
      <alignment horizontal="center" vertical="center" wrapText="1"/>
    </xf>
    <xf numFmtId="0" fontId="42" fillId="16" borderId="1" xfId="0" applyFont="1" applyFill="1" applyBorder="1" applyAlignment="1">
      <alignment vertical="center" wrapText="1"/>
    </xf>
    <xf numFmtId="4" fontId="42" fillId="16" borderId="1" xfId="0" applyNumberFormat="1" applyFont="1" applyFill="1" applyBorder="1" applyAlignment="1">
      <alignment horizontal="center" vertical="center" wrapText="1"/>
    </xf>
    <xf numFmtId="0" fontId="42" fillId="15" borderId="76" xfId="0" applyFont="1" applyFill="1" applyBorder="1" applyAlignment="1">
      <alignment horizontal="center" vertical="center" wrapText="1"/>
    </xf>
    <xf numFmtId="0" fontId="42" fillId="15" borderId="1" xfId="0" applyFont="1" applyFill="1" applyBorder="1" applyAlignment="1">
      <alignment horizontal="center" vertical="center" wrapText="1"/>
    </xf>
    <xf numFmtId="0" fontId="42" fillId="15" borderId="1" xfId="0" applyFont="1" applyFill="1" applyBorder="1" applyAlignment="1">
      <alignment vertical="center" wrapText="1"/>
    </xf>
    <xf numFmtId="4" fontId="42" fillId="15" borderId="1" xfId="0" applyNumberFormat="1" applyFont="1" applyFill="1" applyBorder="1" applyAlignment="1">
      <alignment horizontal="center" vertical="center" wrapText="1"/>
    </xf>
    <xf numFmtId="4" fontId="36" fillId="15" borderId="1" xfId="0" applyNumberFormat="1" applyFont="1" applyFill="1" applyBorder="1" applyAlignment="1">
      <alignment horizontal="center" vertical="center" wrapText="1"/>
    </xf>
    <xf numFmtId="4" fontId="0" fillId="16" borderId="1" xfId="0" applyNumberFormat="1" applyFill="1" applyBorder="1" applyAlignment="1">
      <alignment horizontal="center" vertical="center" wrapText="1"/>
    </xf>
    <xf numFmtId="0" fontId="0" fillId="16" borderId="1" xfId="0" applyFill="1" applyBorder="1" applyAlignment="1">
      <alignment horizontal="center" vertical="center" wrapText="1"/>
    </xf>
    <xf numFmtId="0" fontId="48" fillId="15" borderId="1" xfId="0" applyFont="1" applyFill="1" applyBorder="1" applyAlignment="1">
      <alignment horizontal="center" vertical="center" wrapText="1"/>
    </xf>
    <xf numFmtId="0" fontId="48" fillId="16" borderId="1" xfId="0" applyFont="1" applyFill="1" applyBorder="1" applyAlignment="1">
      <alignment horizontal="center" vertical="center" wrapText="1"/>
    </xf>
    <xf numFmtId="173" fontId="19" fillId="15" borderId="77" xfId="1" applyNumberFormat="1" applyFont="1" applyFill="1" applyBorder="1" applyAlignment="1">
      <alignment horizontal="center" vertical="center"/>
    </xf>
    <xf numFmtId="173" fontId="36" fillId="0" borderId="77" xfId="1" applyNumberFormat="1" applyFont="1" applyBorder="1" applyAlignment="1">
      <alignment horizontal="center" vertical="center"/>
    </xf>
    <xf numFmtId="0" fontId="2" fillId="3" borderId="59" xfId="3" applyFont="1" applyFill="1" applyBorder="1" applyAlignment="1">
      <alignment vertical="center"/>
    </xf>
    <xf numFmtId="0" fontId="28" fillId="0" borderId="57" xfId="3" applyFont="1" applyBorder="1" applyAlignment="1">
      <alignment vertical="center"/>
    </xf>
    <xf numFmtId="0" fontId="28" fillId="0" borderId="8" xfId="3" applyFont="1" applyBorder="1" applyAlignment="1">
      <alignment vertical="center"/>
    </xf>
    <xf numFmtId="0" fontId="24" fillId="0" borderId="8" xfId="3" applyFont="1" applyBorder="1"/>
    <xf numFmtId="0" fontId="13" fillId="0" borderId="8" xfId="3" applyFont="1" applyBorder="1" applyAlignment="1">
      <alignment vertical="center"/>
    </xf>
    <xf numFmtId="0" fontId="13" fillId="0" borderId="8" xfId="3" applyFont="1" applyBorder="1" applyAlignment="1">
      <alignment horizontal="center" vertical="center"/>
    </xf>
    <xf numFmtId="0" fontId="24" fillId="0" borderId="58" xfId="3" applyFont="1" applyBorder="1"/>
    <xf numFmtId="0" fontId="16" fillId="0" borderId="0" xfId="3" applyFont="1" applyAlignment="1">
      <alignment vertical="center"/>
    </xf>
    <xf numFmtId="0" fontId="28" fillId="0" borderId="0" xfId="3" applyFont="1" applyAlignment="1">
      <alignment vertical="center"/>
    </xf>
    <xf numFmtId="0" fontId="20" fillId="15" borderId="7" xfId="0" applyFont="1" applyFill="1" applyBorder="1" applyAlignment="1">
      <alignment vertical="center" wrapText="1"/>
    </xf>
    <xf numFmtId="0" fontId="11" fillId="15" borderId="0" xfId="3" applyFont="1" applyFill="1" applyAlignment="1">
      <alignment vertical="center" wrapText="1"/>
    </xf>
    <xf numFmtId="0" fontId="20" fillId="15" borderId="92" xfId="0" applyFont="1" applyFill="1" applyBorder="1" applyAlignment="1">
      <alignment vertical="center" wrapText="1"/>
    </xf>
    <xf numFmtId="0" fontId="7" fillId="16" borderId="88" xfId="0" applyFont="1" applyFill="1" applyBorder="1" applyAlignment="1">
      <alignment vertical="top" wrapText="1"/>
    </xf>
    <xf numFmtId="0" fontId="7" fillId="16" borderId="89" xfId="0" applyFont="1" applyFill="1" applyBorder="1" applyAlignment="1">
      <alignment vertical="top" wrapText="1"/>
    </xf>
    <xf numFmtId="0" fontId="7" fillId="16" borderId="90" xfId="0" applyFont="1" applyFill="1" applyBorder="1" applyAlignment="1">
      <alignment vertical="top" wrapText="1"/>
    </xf>
    <xf numFmtId="0" fontId="20" fillId="16" borderId="4" xfId="0" applyFont="1" applyFill="1" applyBorder="1" applyAlignment="1">
      <alignment vertical="center" wrapText="1"/>
    </xf>
    <xf numFmtId="0" fontId="11" fillId="16" borderId="1" xfId="3" applyFont="1" applyFill="1" applyBorder="1" applyAlignment="1">
      <alignment vertical="center" wrapText="1"/>
    </xf>
    <xf numFmtId="0" fontId="0" fillId="16" borderId="1" xfId="0" applyFill="1" applyBorder="1"/>
    <xf numFmtId="0" fontId="1" fillId="0" borderId="0" xfId="19"/>
    <xf numFmtId="0" fontId="12" fillId="0" borderId="0" xfId="0" applyFont="1" applyAlignment="1">
      <alignment vertical="center" wrapText="1"/>
    </xf>
    <xf numFmtId="0" fontId="12" fillId="0" borderId="60" xfId="0" applyFont="1" applyBorder="1" applyAlignment="1">
      <alignment vertical="center" wrapText="1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0" fontId="11" fillId="0" borderId="60" xfId="0" applyFont="1" applyBorder="1" applyAlignment="1">
      <alignment vertical="center" wrapText="1"/>
    </xf>
    <xf numFmtId="0" fontId="33" fillId="0" borderId="0" xfId="19" applyFont="1" applyAlignment="1">
      <alignment vertical="center" wrapText="1"/>
    </xf>
    <xf numFmtId="0" fontId="86" fillId="0" borderId="0" xfId="19" applyFont="1"/>
    <xf numFmtId="0" fontId="38" fillId="0" borderId="0" xfId="19" applyFont="1" applyAlignment="1">
      <alignment vertical="center" wrapText="1"/>
    </xf>
    <xf numFmtId="0" fontId="19" fillId="0" borderId="148" xfId="19" applyFont="1" applyBorder="1" applyAlignment="1">
      <alignment horizontal="center" vertical="center" wrapText="1"/>
    </xf>
    <xf numFmtId="0" fontId="19" fillId="0" borderId="74" xfId="19" applyFont="1" applyBorder="1" applyAlignment="1">
      <alignment horizontal="center" vertical="center"/>
    </xf>
    <xf numFmtId="49" fontId="19" fillId="0" borderId="1" xfId="14" applyNumberFormat="1" applyFont="1" applyBorder="1" applyAlignment="1">
      <alignment horizontal="center" vertical="center" wrapText="1"/>
    </xf>
    <xf numFmtId="0" fontId="36" fillId="0" borderId="1" xfId="17" applyFont="1" applyBorder="1" applyAlignment="1">
      <alignment horizontal="center" vertical="center"/>
    </xf>
    <xf numFmtId="0" fontId="18" fillId="0" borderId="59" xfId="19" applyFont="1" applyBorder="1"/>
    <xf numFmtId="0" fontId="18" fillId="0" borderId="0" xfId="19" applyFont="1"/>
    <xf numFmtId="0" fontId="18" fillId="0" borderId="60" xfId="19" applyFont="1" applyBorder="1"/>
    <xf numFmtId="0" fontId="18" fillId="0" borderId="61" xfId="19" applyFont="1" applyBorder="1"/>
    <xf numFmtId="0" fontId="18" fillId="0" borderId="62" xfId="19" applyFont="1" applyBorder="1"/>
    <xf numFmtId="0" fontId="18" fillId="0" borderId="63" xfId="19" applyFont="1" applyBorder="1"/>
    <xf numFmtId="0" fontId="0" fillId="0" borderId="0" xfId="0" applyAlignment="1">
      <alignment horizontal="center" vertical="center"/>
    </xf>
    <xf numFmtId="173" fontId="19" fillId="15" borderId="81" xfId="1" applyNumberFormat="1" applyFont="1" applyFill="1" applyBorder="1" applyAlignment="1">
      <alignment horizontal="center" vertical="center"/>
    </xf>
    <xf numFmtId="0" fontId="19" fillId="3" borderId="59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60" xfId="0" applyFont="1" applyFill="1" applyBorder="1" applyAlignment="1">
      <alignment horizontal="center" vertical="center" wrapText="1"/>
    </xf>
    <xf numFmtId="10" fontId="18" fillId="3" borderId="151" xfId="11" applyNumberFormat="1" applyFont="1" applyFill="1" applyBorder="1" applyAlignment="1">
      <alignment horizontal="center" vertical="center"/>
    </xf>
    <xf numFmtId="10" fontId="44" fillId="3" borderId="151" xfId="11" applyNumberFormat="1" applyFont="1" applyFill="1" applyBorder="1" applyAlignment="1">
      <alignment horizontal="center" vertical="center"/>
    </xf>
    <xf numFmtId="0" fontId="31" fillId="3" borderId="0" xfId="10" applyFont="1" applyFill="1" applyAlignment="1">
      <alignment vertical="center"/>
    </xf>
    <xf numFmtId="0" fontId="13" fillId="3" borderId="0" xfId="10" applyFont="1" applyFill="1" applyAlignment="1">
      <alignment vertical="center"/>
    </xf>
    <xf numFmtId="0" fontId="90" fillId="0" borderId="0" xfId="0" applyFont="1"/>
    <xf numFmtId="0" fontId="88" fillId="0" borderId="152" xfId="0" applyFont="1" applyBorder="1" applyAlignment="1">
      <alignment horizontal="left" vertical="top" wrapText="1"/>
    </xf>
    <xf numFmtId="0" fontId="88" fillId="0" borderId="152" xfId="0" applyFont="1" applyBorder="1" applyAlignment="1">
      <alignment horizontal="right" vertical="top" wrapText="1"/>
    </xf>
    <xf numFmtId="0" fontId="87" fillId="0" borderId="152" xfId="0" applyFont="1" applyBorder="1" applyAlignment="1">
      <alignment horizontal="left" vertical="top" wrapText="1"/>
    </xf>
    <xf numFmtId="0" fontId="87" fillId="0" borderId="152" xfId="0" applyFont="1" applyBorder="1" applyAlignment="1">
      <alignment horizontal="right" vertical="top" wrapText="1"/>
    </xf>
    <xf numFmtId="0" fontId="87" fillId="0" borderId="152" xfId="0" applyFont="1" applyBorder="1" applyAlignment="1">
      <alignment horizontal="center" vertical="top" wrapText="1"/>
    </xf>
    <xf numFmtId="0" fontId="89" fillId="0" borderId="152" xfId="0" applyFont="1" applyBorder="1" applyAlignment="1">
      <alignment horizontal="left" vertical="top" wrapText="1"/>
    </xf>
    <xf numFmtId="0" fontId="89" fillId="0" borderId="152" xfId="0" applyFont="1" applyBorder="1" applyAlignment="1">
      <alignment horizontal="right" vertical="top" wrapText="1"/>
    </xf>
    <xf numFmtId="0" fontId="89" fillId="0" borderId="152" xfId="0" applyFont="1" applyBorder="1" applyAlignment="1">
      <alignment horizontal="center" vertical="top" wrapText="1"/>
    </xf>
    <xf numFmtId="174" fontId="89" fillId="0" borderId="152" xfId="0" applyNumberFormat="1" applyFont="1" applyBorder="1" applyAlignment="1">
      <alignment horizontal="right" vertical="top" wrapText="1"/>
    </xf>
    <xf numFmtId="4" fontId="89" fillId="0" borderId="152" xfId="0" applyNumberFormat="1" applyFont="1" applyBorder="1" applyAlignment="1">
      <alignment horizontal="right" vertical="top" wrapText="1"/>
    </xf>
    <xf numFmtId="0" fontId="90" fillId="0" borderId="152" xfId="0" applyFont="1" applyBorder="1" applyAlignment="1">
      <alignment horizontal="left" vertical="top" wrapText="1"/>
    </xf>
    <xf numFmtId="0" fontId="90" fillId="0" borderId="152" xfId="0" applyFont="1" applyBorder="1" applyAlignment="1">
      <alignment horizontal="right" vertical="top" wrapText="1"/>
    </xf>
    <xf numFmtId="0" fontId="90" fillId="0" borderId="152" xfId="0" applyFont="1" applyBorder="1" applyAlignment="1">
      <alignment horizontal="center" vertical="top" wrapText="1"/>
    </xf>
    <xf numFmtId="174" fontId="90" fillId="0" borderId="152" xfId="0" applyNumberFormat="1" applyFont="1" applyBorder="1" applyAlignment="1">
      <alignment horizontal="right" vertical="top" wrapText="1"/>
    </xf>
    <xf numFmtId="4" fontId="90" fillId="0" borderId="152" xfId="0" applyNumberFormat="1" applyFont="1" applyBorder="1" applyAlignment="1">
      <alignment horizontal="right" vertical="top" wrapText="1"/>
    </xf>
    <xf numFmtId="0" fontId="89" fillId="0" borderId="153" xfId="0" applyFont="1" applyBorder="1" applyAlignment="1">
      <alignment horizontal="left" vertical="top" wrapText="1"/>
    </xf>
    <xf numFmtId="0" fontId="87" fillId="0" borderId="59" xfId="0" applyFont="1" applyBorder="1" applyAlignment="1">
      <alignment horizontal="left" vertical="top" wrapText="1"/>
    </xf>
    <xf numFmtId="0" fontId="87" fillId="0" borderId="0" xfId="0" applyFont="1" applyAlignment="1">
      <alignment horizontal="left" vertical="top" wrapText="1"/>
    </xf>
    <xf numFmtId="0" fontId="88" fillId="0" borderId="154" xfId="0" applyFont="1" applyBorder="1" applyAlignment="1">
      <alignment horizontal="left" vertical="top" wrapText="1"/>
    </xf>
    <xf numFmtId="4" fontId="88" fillId="0" borderId="155" xfId="0" applyNumberFormat="1" applyFont="1" applyBorder="1" applyAlignment="1">
      <alignment horizontal="right" vertical="top" wrapText="1"/>
    </xf>
    <xf numFmtId="0" fontId="87" fillId="0" borderId="154" xfId="0" applyFont="1" applyBorder="1" applyAlignment="1">
      <alignment horizontal="left" vertical="top" wrapText="1"/>
    </xf>
    <xf numFmtId="0" fontId="87" fillId="0" borderId="155" xfId="0" applyFont="1" applyBorder="1" applyAlignment="1">
      <alignment horizontal="right" vertical="top" wrapText="1"/>
    </xf>
    <xf numFmtId="0" fontId="89" fillId="0" borderId="154" xfId="0" applyFont="1" applyBorder="1" applyAlignment="1">
      <alignment horizontal="left" vertical="top" wrapText="1"/>
    </xf>
    <xf numFmtId="4" fontId="89" fillId="0" borderId="155" xfId="0" applyNumberFormat="1" applyFont="1" applyBorder="1" applyAlignment="1">
      <alignment horizontal="right" vertical="top" wrapText="1"/>
    </xf>
    <xf numFmtId="0" fontId="90" fillId="0" borderId="154" xfId="0" applyFont="1" applyBorder="1" applyAlignment="1">
      <alignment horizontal="left" vertical="top" wrapText="1"/>
    </xf>
    <xf numFmtId="4" fontId="90" fillId="0" borderId="155" xfId="0" applyNumberFormat="1" applyFont="1" applyBorder="1" applyAlignment="1">
      <alignment horizontal="right" vertical="top" wrapText="1"/>
    </xf>
    <xf numFmtId="0" fontId="90" fillId="0" borderId="59" xfId="0" applyFont="1" applyBorder="1" applyAlignment="1">
      <alignment horizontal="right" vertical="top" wrapText="1"/>
    </xf>
    <xf numFmtId="0" fontId="90" fillId="0" borderId="0" xfId="0" applyFont="1" applyAlignment="1">
      <alignment horizontal="right" vertical="top" wrapText="1"/>
    </xf>
    <xf numFmtId="4" fontId="90" fillId="0" borderId="0" xfId="0" applyNumberFormat="1" applyFont="1" applyAlignment="1">
      <alignment horizontal="right" vertical="top" wrapText="1"/>
    </xf>
    <xf numFmtId="4" fontId="90" fillId="0" borderId="60" xfId="0" applyNumberFormat="1" applyFont="1" applyBorder="1" applyAlignment="1">
      <alignment horizontal="right" vertical="top" wrapText="1"/>
    </xf>
    <xf numFmtId="0" fontId="87" fillId="0" borderId="59" xfId="0" applyFont="1" applyBorder="1" applyAlignment="1">
      <alignment horizontal="right" vertical="top" wrapText="1"/>
    </xf>
    <xf numFmtId="0" fontId="87" fillId="0" borderId="0" xfId="0" applyFont="1" applyAlignment="1">
      <alignment horizontal="right" vertical="top" wrapText="1"/>
    </xf>
    <xf numFmtId="174" fontId="87" fillId="0" borderId="0" xfId="0" applyNumberFormat="1" applyFont="1" applyAlignment="1">
      <alignment horizontal="right" vertical="top" wrapText="1"/>
    </xf>
    <xf numFmtId="4" fontId="87" fillId="0" borderId="60" xfId="0" applyNumberFormat="1" applyFont="1" applyBorder="1" applyAlignment="1">
      <alignment horizontal="right" vertical="top" wrapText="1"/>
    </xf>
    <xf numFmtId="0" fontId="89" fillId="0" borderId="156" xfId="0" applyFont="1" applyBorder="1" applyAlignment="1">
      <alignment horizontal="left" vertical="top" wrapText="1"/>
    </xf>
    <xf numFmtId="0" fontId="89" fillId="0" borderId="157" xfId="0" applyFont="1" applyBorder="1" applyAlignment="1">
      <alignment horizontal="left" vertical="top" wrapText="1"/>
    </xf>
    <xf numFmtId="0" fontId="90" fillId="0" borderId="59" xfId="0" applyFont="1" applyBorder="1" applyAlignment="1">
      <alignment horizontal="center" vertical="top" wrapText="1"/>
    </xf>
    <xf numFmtId="0" fontId="90" fillId="0" borderId="0" xfId="0" applyFont="1" applyAlignment="1">
      <alignment horizontal="center" vertical="top" wrapText="1"/>
    </xf>
    <xf numFmtId="0" fontId="90" fillId="0" borderId="60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 wrapText="1"/>
    </xf>
    <xf numFmtId="2" fontId="36" fillId="0" borderId="1" xfId="19" applyNumberFormat="1" applyFont="1" applyBorder="1" applyAlignment="1">
      <alignment horizontal="center" vertical="center"/>
    </xf>
    <xf numFmtId="0" fontId="19" fillId="0" borderId="74" xfId="19" applyFont="1" applyBorder="1" applyAlignment="1">
      <alignment horizontal="center"/>
    </xf>
    <xf numFmtId="0" fontId="19" fillId="0" borderId="74" xfId="19" applyFont="1" applyBorder="1" applyAlignment="1">
      <alignment horizontal="center" vertical="center"/>
    </xf>
    <xf numFmtId="0" fontId="19" fillId="0" borderId="138" xfId="19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4" fontId="36" fillId="0" borderId="1" xfId="19" applyNumberFormat="1" applyFont="1" applyBorder="1" applyAlignment="1">
      <alignment horizontal="center" vertical="center"/>
    </xf>
    <xf numFmtId="0" fontId="36" fillId="0" borderId="1" xfId="19" applyFont="1" applyBorder="1" applyAlignment="1">
      <alignment horizontal="center" vertical="center"/>
    </xf>
    <xf numFmtId="0" fontId="37" fillId="18" borderId="57" xfId="19" applyFont="1" applyFill="1" applyBorder="1" applyAlignment="1">
      <alignment horizontal="center" vertical="center" wrapText="1"/>
    </xf>
    <xf numFmtId="0" fontId="37" fillId="18" borderId="8" xfId="19" applyFont="1" applyFill="1" applyBorder="1" applyAlignment="1">
      <alignment horizontal="center" vertical="center" wrapText="1"/>
    </xf>
    <xf numFmtId="0" fontId="37" fillId="18" borderId="58" xfId="19" applyFont="1" applyFill="1" applyBorder="1" applyAlignment="1">
      <alignment horizontal="center" vertical="center" wrapText="1"/>
    </xf>
    <xf numFmtId="0" fontId="37" fillId="18" borderId="59" xfId="19" applyFont="1" applyFill="1" applyBorder="1" applyAlignment="1">
      <alignment horizontal="center" vertical="center" wrapText="1"/>
    </xf>
    <xf numFmtId="0" fontId="37" fillId="18" borderId="0" xfId="19" applyFont="1" applyFill="1" applyAlignment="1">
      <alignment horizontal="center" vertical="center" wrapText="1"/>
    </xf>
    <xf numFmtId="0" fontId="37" fillId="18" borderId="60" xfId="19" applyFont="1" applyFill="1" applyBorder="1" applyAlignment="1">
      <alignment horizontal="center" vertical="center" wrapText="1"/>
    </xf>
    <xf numFmtId="0" fontId="1" fillId="0" borderId="57" xfId="19" applyBorder="1" applyAlignment="1">
      <alignment horizontal="center"/>
    </xf>
    <xf numFmtId="0" fontId="1" fillId="0" borderId="8" xfId="19" applyBorder="1" applyAlignment="1">
      <alignment horizontal="center"/>
    </xf>
    <xf numFmtId="0" fontId="1" fillId="0" borderId="58" xfId="19" applyBorder="1" applyAlignment="1">
      <alignment horizontal="center"/>
    </xf>
    <xf numFmtId="0" fontId="12" fillId="0" borderId="5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9" fillId="17" borderId="142" xfId="19" applyFont="1" applyFill="1" applyBorder="1" applyAlignment="1">
      <alignment horizontal="left" vertical="center" wrapText="1"/>
    </xf>
    <xf numFmtId="0" fontId="19" fillId="17" borderId="143" xfId="19" applyFont="1" applyFill="1" applyBorder="1" applyAlignment="1">
      <alignment horizontal="left" vertical="center" wrapText="1"/>
    </xf>
    <xf numFmtId="0" fontId="19" fillId="17" borderId="144" xfId="19" applyFont="1" applyFill="1" applyBorder="1" applyAlignment="1">
      <alignment horizontal="left" vertical="center" wrapText="1"/>
    </xf>
    <xf numFmtId="0" fontId="36" fillId="0" borderId="145" xfId="19" applyFont="1" applyBorder="1" applyAlignment="1">
      <alignment horizontal="left" vertical="center" wrapText="1"/>
    </xf>
    <xf numFmtId="0" fontId="36" fillId="0" borderId="146" xfId="19" applyFont="1" applyBorder="1" applyAlignment="1">
      <alignment horizontal="left" vertical="center" wrapText="1"/>
    </xf>
    <xf numFmtId="0" fontId="36" fillId="0" borderId="147" xfId="19" applyFont="1" applyBorder="1" applyAlignment="1">
      <alignment horizontal="left" vertical="center" wrapText="1"/>
    </xf>
    <xf numFmtId="0" fontId="0" fillId="0" borderId="5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8" xfId="0" applyBorder="1" applyAlignment="1">
      <alignment horizontal="center"/>
    </xf>
    <xf numFmtId="0" fontId="17" fillId="3" borderId="62" xfId="0" applyFont="1" applyFill="1" applyBorder="1" applyAlignment="1">
      <alignment horizontal="left" vertical="center"/>
    </xf>
    <xf numFmtId="0" fontId="19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58" fillId="5" borderId="95" xfId="0" applyFont="1" applyFill="1" applyBorder="1" applyAlignment="1">
      <alignment horizontal="center" vertical="center" wrapText="1"/>
    </xf>
    <xf numFmtId="0" fontId="58" fillId="5" borderId="14" xfId="0" applyFont="1" applyFill="1" applyBorder="1" applyAlignment="1">
      <alignment horizontal="center" vertical="center" wrapText="1"/>
    </xf>
    <xf numFmtId="0" fontId="58" fillId="5" borderId="93" xfId="0" applyFont="1" applyFill="1" applyBorder="1" applyAlignment="1">
      <alignment horizontal="center" vertical="center" wrapText="1"/>
    </xf>
    <xf numFmtId="0" fontId="58" fillId="3" borderId="8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0" fillId="0" borderId="5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0" xfId="0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right" vertical="top" wrapText="1"/>
    </xf>
    <xf numFmtId="0" fontId="7" fillId="2" borderId="8" xfId="0" applyFont="1" applyFill="1" applyBorder="1" applyAlignment="1">
      <alignment horizontal="left" vertical="top" wrapText="1"/>
    </xf>
    <xf numFmtId="4" fontId="7" fillId="2" borderId="8" xfId="0" applyNumberFormat="1" applyFont="1" applyFill="1" applyBorder="1" applyAlignment="1">
      <alignment horizontal="right" vertical="top" wrapText="1"/>
    </xf>
    <xf numFmtId="0" fontId="7" fillId="2" borderId="58" xfId="0" applyFont="1" applyFill="1" applyBorder="1" applyAlignment="1">
      <alignment horizontal="right" vertical="top" wrapText="1"/>
    </xf>
    <xf numFmtId="0" fontId="18" fillId="3" borderId="61" xfId="0" applyFont="1" applyFill="1" applyBorder="1" applyAlignment="1">
      <alignment horizontal="left" vertical="center" wrapText="1"/>
    </xf>
    <xf numFmtId="0" fontId="18" fillId="3" borderId="62" xfId="0" applyFont="1" applyFill="1" applyBorder="1" applyAlignment="1">
      <alignment horizontal="left" vertical="center" wrapText="1"/>
    </xf>
    <xf numFmtId="0" fontId="18" fillId="3" borderId="63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60" xfId="0" applyFont="1" applyFill="1" applyBorder="1" applyAlignment="1">
      <alignment horizontal="left" vertical="center" wrapText="1"/>
    </xf>
    <xf numFmtId="4" fontId="6" fillId="3" borderId="58" xfId="0" applyNumberFormat="1" applyFont="1" applyFill="1" applyBorder="1" applyAlignment="1">
      <alignment horizontal="center" vertical="center" wrapText="1"/>
    </xf>
    <xf numFmtId="4" fontId="6" fillId="3" borderId="60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5" fillId="3" borderId="59" xfId="3" applyFill="1" applyBorder="1" applyAlignment="1">
      <alignment horizontal="left" vertical="center"/>
    </xf>
    <xf numFmtId="0" fontId="5" fillId="3" borderId="0" xfId="3" applyFill="1" applyAlignment="1">
      <alignment horizontal="left" vertical="center"/>
    </xf>
    <xf numFmtId="0" fontId="17" fillId="3" borderId="103" xfId="0" applyFont="1" applyFill="1" applyBorder="1" applyAlignment="1">
      <alignment horizontal="left" vertical="center"/>
    </xf>
    <xf numFmtId="0" fontId="7" fillId="0" borderId="104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6" fillId="3" borderId="96" xfId="0" applyFont="1" applyFill="1" applyBorder="1" applyAlignment="1">
      <alignment horizontal="center" vertical="center" wrapText="1"/>
    </xf>
    <xf numFmtId="0" fontId="60" fillId="5" borderId="131" xfId="3" applyFont="1" applyFill="1" applyBorder="1" applyAlignment="1">
      <alignment horizontal="center" vertical="center" wrapText="1"/>
    </xf>
    <xf numFmtId="0" fontId="60" fillId="5" borderId="132" xfId="3" applyFont="1" applyFill="1" applyBorder="1" applyAlignment="1">
      <alignment vertical="center"/>
    </xf>
    <xf numFmtId="0" fontId="60" fillId="5" borderId="133" xfId="3" applyFont="1" applyFill="1" applyBorder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56" xfId="0" applyFont="1" applyFill="1" applyBorder="1" applyAlignment="1">
      <alignment horizontal="left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90" fillId="0" borderId="57" xfId="0" applyFont="1" applyBorder="1" applyAlignment="1">
      <alignment horizontal="center"/>
    </xf>
    <xf numFmtId="0" fontId="90" fillId="0" borderId="8" xfId="0" applyFont="1" applyBorder="1" applyAlignment="1">
      <alignment horizontal="center"/>
    </xf>
    <xf numFmtId="0" fontId="90" fillId="0" borderId="58" xfId="0" applyFont="1" applyBorder="1" applyAlignment="1">
      <alignment horizontal="center"/>
    </xf>
    <xf numFmtId="0" fontId="91" fillId="0" borderId="59" xfId="0" applyFont="1" applyBorder="1" applyAlignment="1">
      <alignment horizontal="center" vertical="center" wrapText="1"/>
    </xf>
    <xf numFmtId="0" fontId="91" fillId="0" borderId="0" xfId="0" applyFont="1" applyAlignment="1">
      <alignment horizontal="center" vertical="center"/>
    </xf>
    <xf numFmtId="0" fontId="91" fillId="0" borderId="60" xfId="0" applyFont="1" applyBorder="1" applyAlignment="1">
      <alignment horizontal="center" vertical="center"/>
    </xf>
    <xf numFmtId="0" fontId="87" fillId="0" borderId="59" xfId="0" applyFont="1" applyBorder="1" applyAlignment="1">
      <alignment horizontal="center" vertical="top" wrapText="1"/>
    </xf>
    <xf numFmtId="0" fontId="87" fillId="0" borderId="0" xfId="0" applyFont="1" applyAlignment="1">
      <alignment horizontal="center" vertical="top" wrapText="1"/>
    </xf>
    <xf numFmtId="0" fontId="87" fillId="0" borderId="60" xfId="0" applyFont="1" applyBorder="1" applyAlignment="1">
      <alignment horizontal="center" vertical="top" wrapText="1"/>
    </xf>
    <xf numFmtId="0" fontId="90" fillId="0" borderId="0" xfId="0" applyFont="1" applyAlignment="1">
      <alignment horizontal="right" vertical="top" wrapText="1"/>
    </xf>
    <xf numFmtId="0" fontId="87" fillId="0" borderId="152" xfId="0" applyFont="1" applyBorder="1" applyAlignment="1">
      <alignment horizontal="left" vertical="top" wrapText="1"/>
    </xf>
    <xf numFmtId="0" fontId="87" fillId="0" borderId="59" xfId="0" applyFont="1" applyBorder="1" applyAlignment="1">
      <alignment horizontal="center" wrapText="1"/>
    </xf>
    <xf numFmtId="0" fontId="90" fillId="0" borderId="0" xfId="0" applyFont="1"/>
    <xf numFmtId="0" fontId="90" fillId="0" borderId="60" xfId="0" applyFont="1" applyBorder="1"/>
    <xf numFmtId="0" fontId="88" fillId="0" borderId="152" xfId="0" applyFont="1" applyBorder="1" applyAlignment="1">
      <alignment horizontal="left" vertical="top" wrapText="1"/>
    </xf>
    <xf numFmtId="0" fontId="89" fillId="0" borderId="152" xfId="0" applyFont="1" applyBorder="1" applyAlignment="1">
      <alignment horizontal="left" vertical="top" wrapText="1"/>
    </xf>
    <xf numFmtId="0" fontId="90" fillId="0" borderId="152" xfId="0" applyFont="1" applyBorder="1" applyAlignment="1">
      <alignment horizontal="left" vertical="top" wrapText="1"/>
    </xf>
    <xf numFmtId="0" fontId="87" fillId="0" borderId="0" xfId="0" applyFont="1" applyAlignment="1">
      <alignment horizontal="left" vertical="top" wrapText="1"/>
    </xf>
    <xf numFmtId="0" fontId="87" fillId="0" borderId="60" xfId="0" applyFont="1" applyBorder="1" applyAlignment="1">
      <alignment horizontal="left" vertical="top" wrapText="1"/>
    </xf>
    <xf numFmtId="0" fontId="90" fillId="0" borderId="61" xfId="0" applyFont="1" applyBorder="1" applyAlignment="1">
      <alignment horizontal="center" vertical="top" wrapText="1"/>
    </xf>
    <xf numFmtId="0" fontId="90" fillId="0" borderId="62" xfId="0" applyFont="1" applyBorder="1"/>
    <xf numFmtId="0" fontId="90" fillId="0" borderId="63" xfId="0" applyFont="1" applyBorder="1"/>
    <xf numFmtId="0" fontId="13" fillId="3" borderId="5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3" fillId="3" borderId="58" xfId="3" applyFont="1" applyFill="1" applyBorder="1" applyAlignment="1">
      <alignment horizontal="center"/>
    </xf>
    <xf numFmtId="0" fontId="14" fillId="0" borderId="61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81" fillId="0" borderId="59" xfId="0" applyFont="1" applyBorder="1" applyAlignment="1">
      <alignment horizontal="center" vertical="center" wrapText="1"/>
    </xf>
    <xf numFmtId="0" fontId="81" fillId="0" borderId="0" xfId="0" applyFont="1" applyAlignment="1">
      <alignment horizontal="center" vertical="center" wrapText="1"/>
    </xf>
    <xf numFmtId="0" fontId="81" fillId="0" borderId="60" xfId="0" applyFont="1" applyBorder="1" applyAlignment="1">
      <alignment horizontal="center" vertical="center" wrapText="1"/>
    </xf>
    <xf numFmtId="0" fontId="20" fillId="7" borderId="0" xfId="7" applyFont="1" applyFill="1" applyAlignment="1">
      <alignment horizontal="left" vertical="center"/>
    </xf>
    <xf numFmtId="0" fontId="20" fillId="7" borderId="29" xfId="7" applyFont="1" applyFill="1" applyBorder="1" applyAlignment="1">
      <alignment horizontal="left" vertical="center"/>
    </xf>
    <xf numFmtId="0" fontId="38" fillId="0" borderId="134" xfId="7" applyFont="1" applyBorder="1" applyAlignment="1">
      <alignment horizontal="center" vertical="center"/>
    </xf>
    <xf numFmtId="0" fontId="80" fillId="0" borderId="135" xfId="7" applyFont="1" applyBorder="1" applyAlignment="1">
      <alignment horizontal="center" vertical="center"/>
    </xf>
    <xf numFmtId="0" fontId="80" fillId="0" borderId="136" xfId="7" applyFont="1" applyBorder="1" applyAlignment="1">
      <alignment horizontal="center" vertical="center"/>
    </xf>
    <xf numFmtId="0" fontId="16" fillId="3" borderId="59" xfId="3" applyFont="1" applyFill="1" applyBorder="1" applyAlignment="1">
      <alignment horizontal="left" vertical="center"/>
    </xf>
    <xf numFmtId="0" fontId="16" fillId="3" borderId="0" xfId="3" applyFont="1" applyFill="1" applyAlignment="1">
      <alignment horizontal="left" vertical="center"/>
    </xf>
    <xf numFmtId="0" fontId="16" fillId="3" borderId="60" xfId="3" applyFont="1" applyFill="1" applyBorder="1" applyAlignment="1">
      <alignment horizontal="left" vertical="center"/>
    </xf>
    <xf numFmtId="0" fontId="16" fillId="3" borderId="0" xfId="3" applyFont="1" applyFill="1" applyAlignment="1">
      <alignment horizontal="center" vertical="center" readingOrder="2"/>
    </xf>
    <xf numFmtId="0" fontId="16" fillId="0" borderId="0" xfId="7" applyFont="1" applyAlignment="1">
      <alignment horizontal="left" vertical="center"/>
    </xf>
    <xf numFmtId="0" fontId="27" fillId="7" borderId="0" xfId="7" applyFont="1" applyFill="1" applyAlignment="1">
      <alignment horizontal="left" vertical="center"/>
    </xf>
    <xf numFmtId="0" fontId="16" fillId="0" borderId="57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16" fillId="0" borderId="58" xfId="3" applyFont="1" applyBorder="1" applyAlignment="1">
      <alignment horizontal="center" vertical="center" wrapText="1"/>
    </xf>
    <xf numFmtId="0" fontId="16" fillId="0" borderId="59" xfId="3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6" fillId="0" borderId="60" xfId="3" applyFont="1" applyBorder="1" applyAlignment="1">
      <alignment horizontal="center" vertical="center" wrapText="1"/>
    </xf>
    <xf numFmtId="0" fontId="83" fillId="3" borderId="61" xfId="3" applyFont="1" applyFill="1" applyBorder="1" applyAlignment="1">
      <alignment horizontal="center" vertical="center"/>
    </xf>
    <xf numFmtId="0" fontId="25" fillId="3" borderId="62" xfId="3" applyFont="1" applyFill="1" applyBorder="1" applyAlignment="1">
      <alignment horizontal="center" vertical="center"/>
    </xf>
    <xf numFmtId="0" fontId="25" fillId="3" borderId="63" xfId="3" applyFont="1" applyFill="1" applyBorder="1" applyAlignment="1">
      <alignment horizontal="center" vertical="center"/>
    </xf>
    <xf numFmtId="0" fontId="58" fillId="13" borderId="57" xfId="3" applyFont="1" applyFill="1" applyBorder="1" applyAlignment="1">
      <alignment horizontal="center" vertical="center"/>
    </xf>
    <xf numFmtId="0" fontId="58" fillId="13" borderId="8" xfId="3" applyFont="1" applyFill="1" applyBorder="1" applyAlignment="1">
      <alignment horizontal="center" vertical="center"/>
    </xf>
    <xf numFmtId="0" fontId="58" fillId="13" borderId="58" xfId="3" applyFont="1" applyFill="1" applyBorder="1" applyAlignment="1">
      <alignment horizontal="center" vertical="center"/>
    </xf>
    <xf numFmtId="16" fontId="37" fillId="13" borderId="73" xfId="3" applyNumberFormat="1" applyFont="1" applyFill="1" applyBorder="1" applyAlignment="1">
      <alignment horizontal="center" vertical="center" wrapText="1"/>
    </xf>
    <xf numFmtId="16" fontId="37" fillId="13" borderId="83" xfId="3" applyNumberFormat="1" applyFont="1" applyFill="1" applyBorder="1" applyAlignment="1">
      <alignment horizontal="center" vertical="center" wrapText="1"/>
    </xf>
    <xf numFmtId="16" fontId="37" fillId="13" borderId="75" xfId="3" applyNumberFormat="1" applyFont="1" applyFill="1" applyBorder="1" applyAlignment="1">
      <alignment horizontal="center" vertical="center" wrapText="1"/>
    </xf>
    <xf numFmtId="16" fontId="37" fillId="13" borderId="79" xfId="3" applyNumberFormat="1" applyFont="1" applyFill="1" applyBorder="1" applyAlignment="1">
      <alignment horizontal="center" vertical="center" wrapText="1"/>
    </xf>
    <xf numFmtId="0" fontId="14" fillId="3" borderId="8" xfId="3" applyFont="1" applyFill="1" applyBorder="1" applyAlignment="1">
      <alignment horizontal="left" vertical="center" wrapText="1"/>
    </xf>
    <xf numFmtId="0" fontId="37" fillId="13" borderId="72" xfId="3" applyFont="1" applyFill="1" applyBorder="1" applyAlignment="1">
      <alignment horizontal="center" vertical="center" wrapText="1"/>
    </xf>
    <xf numFmtId="0" fontId="37" fillId="13" borderId="80" xfId="3" applyFont="1" applyFill="1" applyBorder="1" applyAlignment="1">
      <alignment horizontal="center" vertical="center" wrapText="1"/>
    </xf>
    <xf numFmtId="0" fontId="37" fillId="13" borderId="73" xfId="3" applyFont="1" applyFill="1" applyBorder="1" applyAlignment="1">
      <alignment horizontal="center" vertical="center" wrapText="1"/>
    </xf>
    <xf numFmtId="0" fontId="37" fillId="13" borderId="83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/>
    </xf>
    <xf numFmtId="4" fontId="16" fillId="3" borderId="73" xfId="3" applyNumberFormat="1" applyFont="1" applyFill="1" applyBorder="1" applyAlignment="1">
      <alignment vertical="center" wrapText="1"/>
    </xf>
    <xf numFmtId="0" fontId="16" fillId="3" borderId="73" xfId="3" applyFont="1" applyFill="1" applyBorder="1" applyAlignment="1">
      <alignment vertical="center" wrapText="1"/>
    </xf>
    <xf numFmtId="0" fontId="16" fillId="3" borderId="1" xfId="3" applyFont="1" applyFill="1" applyBorder="1" applyAlignment="1">
      <alignment vertical="center" wrapText="1"/>
    </xf>
    <xf numFmtId="172" fontId="16" fillId="3" borderId="73" xfId="6" applyNumberFormat="1" applyFont="1" applyFill="1" applyBorder="1" applyAlignment="1">
      <alignment horizontal="center" vertical="center"/>
    </xf>
    <xf numFmtId="172" fontId="16" fillId="3" borderId="1" xfId="6" applyNumberFormat="1" applyFont="1" applyFill="1" applyBorder="1" applyAlignment="1">
      <alignment horizontal="center" vertical="center"/>
    </xf>
    <xf numFmtId="10" fontId="11" fillId="3" borderId="75" xfId="3" applyNumberFormat="1" applyFont="1" applyFill="1" applyBorder="1" applyAlignment="1">
      <alignment horizontal="center" vertical="center"/>
    </xf>
    <xf numFmtId="10" fontId="11" fillId="3" borderId="77" xfId="3" applyNumberFormat="1" applyFont="1" applyFill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0" xfId="3" applyFont="1" applyAlignment="1">
      <alignment horizontal="center" vertical="center"/>
    </xf>
    <xf numFmtId="44" fontId="33" fillId="13" borderId="0" xfId="3" applyNumberFormat="1" applyFont="1" applyFill="1" applyAlignment="1">
      <alignment horizontal="center" vertical="center"/>
    </xf>
    <xf numFmtId="0" fontId="16" fillId="13" borderId="82" xfId="3" applyFont="1" applyFill="1" applyBorder="1" applyAlignment="1">
      <alignment horizontal="left" vertical="center"/>
    </xf>
    <xf numFmtId="0" fontId="16" fillId="13" borderId="5" xfId="3" applyFont="1" applyFill="1" applyBorder="1" applyAlignment="1">
      <alignment horizontal="left" vertical="center"/>
    </xf>
    <xf numFmtId="0" fontId="16" fillId="13" borderId="4" xfId="3" applyFont="1" applyFill="1" applyBorder="1" applyAlignment="1">
      <alignment horizontal="left" vertical="center"/>
    </xf>
    <xf numFmtId="0" fontId="16" fillId="13" borderId="139" xfId="3" applyFont="1" applyFill="1" applyBorder="1" applyAlignment="1">
      <alignment horizontal="left" vertical="center"/>
    </xf>
    <xf numFmtId="0" fontId="16" fillId="13" borderId="140" xfId="3" applyFont="1" applyFill="1" applyBorder="1" applyAlignment="1">
      <alignment horizontal="left" vertical="center"/>
    </xf>
    <xf numFmtId="0" fontId="16" fillId="13" borderId="141" xfId="3" applyFont="1" applyFill="1" applyBorder="1" applyAlignment="1">
      <alignment horizontal="left" vertical="center"/>
    </xf>
    <xf numFmtId="0" fontId="16" fillId="0" borderId="0" xfId="3" applyFont="1" applyAlignment="1">
      <alignment horizontal="left" vertical="center" readingOrder="2"/>
    </xf>
    <xf numFmtId="0" fontId="16" fillId="13" borderId="97" xfId="3" applyFont="1" applyFill="1" applyBorder="1" applyAlignment="1">
      <alignment horizontal="left" vertical="center"/>
    </xf>
    <xf numFmtId="0" fontId="16" fillId="13" borderId="98" xfId="3" applyFont="1" applyFill="1" applyBorder="1" applyAlignment="1">
      <alignment horizontal="left" vertical="center"/>
    </xf>
    <xf numFmtId="0" fontId="16" fillId="13" borderId="137" xfId="3" applyFont="1" applyFill="1" applyBorder="1" applyAlignment="1">
      <alignment horizontal="left" vertical="center"/>
    </xf>
    <xf numFmtId="10" fontId="21" fillId="13" borderId="138" xfId="4" applyNumberFormat="1" applyFont="1" applyFill="1" applyBorder="1" applyAlignment="1">
      <alignment horizontal="center" vertical="center"/>
    </xf>
    <xf numFmtId="10" fontId="21" fillId="13" borderId="81" xfId="4" applyNumberFormat="1" applyFont="1" applyFill="1" applyBorder="1" applyAlignment="1">
      <alignment horizontal="center" vertical="center"/>
    </xf>
    <xf numFmtId="10" fontId="21" fillId="13" borderId="84" xfId="4" applyNumberFormat="1" applyFont="1" applyFill="1" applyBorder="1" applyAlignment="1">
      <alignment horizontal="center" vertical="center"/>
    </xf>
    <xf numFmtId="44" fontId="59" fillId="13" borderId="74" xfId="3" applyNumberFormat="1" applyFont="1" applyFill="1" applyBorder="1" applyAlignment="1">
      <alignment horizontal="center" vertical="center"/>
    </xf>
    <xf numFmtId="44" fontId="59" fillId="13" borderId="12" xfId="3" applyNumberFormat="1" applyFont="1" applyFill="1" applyBorder="1" applyAlignment="1">
      <alignment horizontal="center" vertical="center"/>
    </xf>
    <xf numFmtId="44" fontId="59" fillId="13" borderId="78" xfId="3" applyNumberFormat="1" applyFont="1" applyFill="1" applyBorder="1" applyAlignment="1">
      <alignment horizontal="center" vertical="center"/>
    </xf>
    <xf numFmtId="0" fontId="18" fillId="0" borderId="57" xfId="10" applyFont="1" applyBorder="1" applyAlignment="1">
      <alignment horizontal="center"/>
    </xf>
    <xf numFmtId="0" fontId="18" fillId="0" borderId="8" xfId="10" applyFont="1" applyBorder="1" applyAlignment="1">
      <alignment horizontal="center"/>
    </xf>
    <xf numFmtId="0" fontId="18" fillId="0" borderId="58" xfId="10" applyFont="1" applyBorder="1" applyAlignment="1">
      <alignment horizontal="center"/>
    </xf>
    <xf numFmtId="0" fontId="11" fillId="3" borderId="0" xfId="10" applyFont="1" applyFill="1" applyAlignment="1">
      <alignment horizontal="left" vertical="center"/>
    </xf>
    <xf numFmtId="0" fontId="11" fillId="3" borderId="60" xfId="10" applyFont="1" applyFill="1" applyBorder="1" applyAlignment="1">
      <alignment horizontal="left" vertical="center"/>
    </xf>
    <xf numFmtId="0" fontId="11" fillId="3" borderId="59" xfId="10" applyFont="1" applyFill="1" applyBorder="1" applyAlignment="1">
      <alignment horizontal="left" vertical="center"/>
    </xf>
    <xf numFmtId="0" fontId="31" fillId="3" borderId="0" xfId="10" applyFont="1" applyFill="1" applyAlignment="1">
      <alignment horizontal="center" vertical="top"/>
    </xf>
    <xf numFmtId="0" fontId="79" fillId="3" borderId="124" xfId="10" applyFont="1" applyFill="1" applyBorder="1" applyAlignment="1">
      <alignment horizontal="center" vertical="center"/>
    </xf>
    <xf numFmtId="0" fontId="79" fillId="3" borderId="64" xfId="10" applyFont="1" applyFill="1" applyBorder="1" applyAlignment="1">
      <alignment horizontal="center" vertical="center"/>
    </xf>
    <xf numFmtId="0" fontId="79" fillId="3" borderId="65" xfId="10" applyFont="1" applyFill="1" applyBorder="1" applyAlignment="1">
      <alignment horizontal="center" vertical="center"/>
    </xf>
    <xf numFmtId="0" fontId="42" fillId="3" borderId="0" xfId="10" applyFont="1" applyFill="1" applyAlignment="1">
      <alignment horizontal="center" vertical="center"/>
    </xf>
    <xf numFmtId="0" fontId="31" fillId="3" borderId="0" xfId="10" applyFont="1" applyFill="1" applyAlignment="1">
      <alignment horizontal="center" vertical="center"/>
    </xf>
    <xf numFmtId="0" fontId="0" fillId="0" borderId="59" xfId="0" applyBorder="1" applyAlignment="1">
      <alignment horizontal="left"/>
    </xf>
    <xf numFmtId="0" fontId="0" fillId="0" borderId="0" xfId="0" applyAlignment="1">
      <alignment horizontal="left"/>
    </xf>
    <xf numFmtId="0" fontId="7" fillId="2" borderId="59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 wrapText="1"/>
    </xf>
    <xf numFmtId="0" fontId="0" fillId="0" borderId="0" xfId="0"/>
    <xf numFmtId="0" fontId="0" fillId="0" borderId="60" xfId="0" applyBorder="1"/>
    <xf numFmtId="4" fontId="20" fillId="2" borderId="0" xfId="0" applyNumberFormat="1" applyFont="1" applyFill="1" applyAlignment="1">
      <alignment horizontal="left" vertical="top" wrapText="1"/>
    </xf>
    <xf numFmtId="4" fontId="19" fillId="0" borderId="0" xfId="0" applyNumberFormat="1" applyFont="1"/>
    <xf numFmtId="4" fontId="19" fillId="0" borderId="60" xfId="0" applyNumberFormat="1" applyFont="1" applyBorder="1"/>
    <xf numFmtId="0" fontId="12" fillId="0" borderId="57" xfId="3" applyFont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2" fillId="0" borderId="58" xfId="3" applyFont="1" applyBorder="1" applyAlignment="1">
      <alignment horizontal="center" vertical="center" wrapText="1"/>
    </xf>
    <xf numFmtId="0" fontId="11" fillId="0" borderId="59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11" fillId="0" borderId="60" xfId="3" applyFont="1" applyBorder="1" applyAlignment="1">
      <alignment horizontal="center" vertical="center" wrapText="1"/>
    </xf>
    <xf numFmtId="0" fontId="58" fillId="15" borderId="87" xfId="0" applyFont="1" applyFill="1" applyBorder="1" applyAlignment="1">
      <alignment horizontal="center" vertical="center" wrapText="1"/>
    </xf>
    <xf numFmtId="0" fontId="58" fillId="15" borderId="85" xfId="0" applyFont="1" applyFill="1" applyBorder="1" applyAlignment="1">
      <alignment horizontal="center" vertical="center" wrapText="1"/>
    </xf>
    <xf numFmtId="0" fontId="58" fillId="15" borderId="86" xfId="0" applyFont="1" applyFill="1" applyBorder="1" applyAlignment="1">
      <alignment horizontal="center" vertical="center" wrapText="1"/>
    </xf>
    <xf numFmtId="0" fontId="58" fillId="15" borderId="149" xfId="0" applyFont="1" applyFill="1" applyBorder="1" applyAlignment="1">
      <alignment horizontal="center" vertical="center" wrapText="1"/>
    </xf>
    <xf numFmtId="0" fontId="58" fillId="15" borderId="150" xfId="0" applyFont="1" applyFill="1" applyBorder="1" applyAlignment="1">
      <alignment horizontal="center" vertical="center" wrapText="1"/>
    </xf>
    <xf numFmtId="0" fontId="58" fillId="15" borderId="151" xfId="0" applyFont="1" applyFill="1" applyBorder="1" applyAlignment="1">
      <alignment horizontal="center" vertical="center" wrapText="1"/>
    </xf>
    <xf numFmtId="0" fontId="53" fillId="3" borderId="95" xfId="0" applyFont="1" applyFill="1" applyBorder="1" applyAlignment="1">
      <alignment horizontal="left" vertical="center" wrapText="1"/>
    </xf>
    <xf numFmtId="0" fontId="53" fillId="3" borderId="14" xfId="0" applyFont="1" applyFill="1" applyBorder="1" applyAlignment="1">
      <alignment horizontal="left" vertical="center" wrapText="1"/>
    </xf>
    <xf numFmtId="0" fontId="20" fillId="12" borderId="16" xfId="0" applyFont="1" applyFill="1" applyBorder="1" applyAlignment="1">
      <alignment horizontal="left" vertical="center" wrapText="1"/>
    </xf>
    <xf numFmtId="0" fontId="20" fillId="12" borderId="17" xfId="0" applyFont="1" applyFill="1" applyBorder="1" applyAlignment="1">
      <alignment horizontal="left" vertical="center" wrapText="1"/>
    </xf>
    <xf numFmtId="10" fontId="20" fillId="12" borderId="16" xfId="0" applyNumberFormat="1" applyFont="1" applyFill="1" applyBorder="1" applyAlignment="1">
      <alignment horizontal="left" vertical="center" wrapText="1"/>
    </xf>
    <xf numFmtId="0" fontId="20" fillId="12" borderId="91" xfId="0" applyFont="1" applyFill="1" applyBorder="1" applyAlignment="1">
      <alignment horizontal="left" vertical="center" wrapText="1"/>
    </xf>
    <xf numFmtId="0" fontId="19" fillId="16" borderId="88" xfId="0" applyFont="1" applyFill="1" applyBorder="1" applyAlignment="1">
      <alignment horizontal="left" vertical="top" wrapText="1"/>
    </xf>
    <xf numFmtId="0" fontId="19" fillId="16" borderId="89" xfId="0" applyFont="1" applyFill="1" applyBorder="1" applyAlignment="1">
      <alignment horizontal="left" vertical="top" wrapText="1"/>
    </xf>
    <xf numFmtId="0" fontId="19" fillId="16" borderId="90" xfId="0" applyFont="1" applyFill="1" applyBorder="1" applyAlignment="1">
      <alignment horizontal="left" vertical="top" wrapText="1"/>
    </xf>
  </cellXfs>
  <cellStyles count="20">
    <cellStyle name="Moeda" xfId="1" builtinId="4"/>
    <cellStyle name="Moeda 2" xfId="6" xr:uid="{00000000-0005-0000-0000-000001000000}"/>
    <cellStyle name="Moeda 3" xfId="12" xr:uid="{00000000-0005-0000-0000-000002000000}"/>
    <cellStyle name="Normal" xfId="0" builtinId="0"/>
    <cellStyle name="Normal 2" xfId="3" xr:uid="{00000000-0005-0000-0000-000004000000}"/>
    <cellStyle name="Normal 2 2" xfId="15" xr:uid="{00000000-0005-0000-0000-000005000000}"/>
    <cellStyle name="Normal 3" xfId="7" xr:uid="{00000000-0005-0000-0000-000006000000}"/>
    <cellStyle name="Normal 3 2" xfId="13" xr:uid="{00000000-0005-0000-0000-000007000000}"/>
    <cellStyle name="Normal 3 3" xfId="17" xr:uid="{00000000-0005-0000-0000-000008000000}"/>
    <cellStyle name="Normal 4" xfId="10" xr:uid="{00000000-0005-0000-0000-000009000000}"/>
    <cellStyle name="Normal 4 2" xfId="16" xr:uid="{00000000-0005-0000-0000-00000A000000}"/>
    <cellStyle name="Normal 4 2 2" xfId="19" xr:uid="{ED16EDFB-5E53-4F2B-B936-FF6E4361CC1B}"/>
    <cellStyle name="Normal 5" xfId="18" xr:uid="{00000000-0005-0000-0000-00000B000000}"/>
    <cellStyle name="Porcentagem" xfId="2" builtinId="5"/>
    <cellStyle name="Porcentagem 2" xfId="4" xr:uid="{00000000-0005-0000-0000-00000D000000}"/>
    <cellStyle name="Porcentagem 3" xfId="11" xr:uid="{00000000-0005-0000-0000-00000E000000}"/>
    <cellStyle name="Separador de milhares_RECENTE - Novo Modelo composição de BDI - PARA A CÂMARA" xfId="8" xr:uid="{00000000-0005-0000-0000-00000F000000}"/>
    <cellStyle name="Vírgula" xfId="9" builtinId="3"/>
    <cellStyle name="Vírgula 2" xfId="5" xr:uid="{00000000-0005-0000-0000-000011000000}"/>
    <cellStyle name="Vírgula 3" xfId="14" xr:uid="{00000000-0005-0000-0000-000012000000}"/>
  </cellStyles>
  <dxfs count="8"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  <dxf>
      <fill>
        <patternFill>
          <bgColor theme="1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2900918</xdr:colOff>
      <xdr:row>1</xdr:row>
      <xdr:rowOff>40247</xdr:rowOff>
    </xdr:from>
    <xdr:to>
      <xdr:col>3</xdr:col>
      <xdr:colOff>4574683</xdr:colOff>
      <xdr:row>1</xdr:row>
      <xdr:rowOff>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76AE898-CAB8-4F00-9BC0-D4E89D2C5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9868" y="859397"/>
          <a:ext cx="689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1352550</xdr:colOff>
      <xdr:row>0</xdr:row>
      <xdr:rowOff>76199</xdr:rowOff>
    </xdr:from>
    <xdr:to>
      <xdr:col>2</xdr:col>
      <xdr:colOff>2295525</xdr:colOff>
      <xdr:row>0</xdr:row>
      <xdr:rowOff>742484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820E1B9-FFDD-4890-9F2C-997F5DFF7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76199"/>
          <a:ext cx="942975" cy="6662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85725</xdr:colOff>
      <xdr:row>19</xdr:row>
      <xdr:rowOff>28575</xdr:rowOff>
    </xdr:from>
    <xdr:to>
      <xdr:col>3</xdr:col>
      <xdr:colOff>489757</xdr:colOff>
      <xdr:row>24</xdr:row>
      <xdr:rowOff>74699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8885D71-C632-44BB-9689-722B8DAB08FE}"/>
            </a:ext>
          </a:extLst>
        </xdr:cNvPr>
        <xdr:cNvSpPr txBox="1"/>
      </xdr:nvSpPr>
      <xdr:spPr>
        <a:xfrm>
          <a:off x="1838325" y="7991475"/>
          <a:ext cx="3737782" cy="855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ISABEL CRISTINA T. S. ALMEIDA</a:t>
          </a:r>
          <a:endParaRPr lang="pt-BR" sz="1200"/>
        </a:p>
        <a:p>
          <a:pPr algn="ctr"/>
          <a:r>
            <a:rPr lang="pt-BR" sz="1200" b="1"/>
            <a:t>Engenheira</a:t>
          </a:r>
          <a:r>
            <a:rPr lang="pt-BR" sz="1200" b="1" baseline="0"/>
            <a:t> Civil</a:t>
          </a:r>
          <a:r>
            <a:rPr lang="pt-BR" sz="1200" b="1"/>
            <a:t>                                                                   </a:t>
          </a:r>
          <a:r>
            <a:rPr lang="pt-BR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CREA-PA:1518779212</a:t>
          </a:r>
          <a:r>
            <a:rPr lang="pt-BR" sz="1200" b="1"/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2312894</xdr:colOff>
      <xdr:row>0</xdr:row>
      <xdr:rowOff>26894</xdr:rowOff>
    </xdr:from>
    <xdr:to>
      <xdr:col>3</xdr:col>
      <xdr:colOff>4798919</xdr:colOff>
      <xdr:row>0</xdr:row>
      <xdr:rowOff>1027019</xdr:rowOff>
    </xdr:to>
    <xdr:pic>
      <xdr:nvPicPr>
        <xdr:cNvPr id="2" name="Imagem 1" descr="Desenho de uma placa&#10;&#10;Descrição gerada automaticamente com confiança média">
          <a:extLst>
            <a:ext uri="{FF2B5EF4-FFF2-40B4-BE49-F238E27FC236}">
              <a16:creationId xmlns:a16="http://schemas.microsoft.com/office/drawing/2014/main" id="{6A01E239-DE1E-4C92-853B-5B8079D86F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6118" y="26894"/>
          <a:ext cx="2486025" cy="1000125"/>
        </a:xfrm>
        <a:prstGeom prst="rect">
          <a:avLst/>
        </a:prstGeom>
      </xdr:spPr>
    </xdr:pic>
    <xdr:clientData/>
  </xdr:twoCellAnchor>
  <xdr:twoCellAnchor>
    <xdr:from>
      <xdr:col>3</xdr:col>
      <xdr:colOff>1613646</xdr:colOff>
      <xdr:row>89</xdr:row>
      <xdr:rowOff>71717</xdr:rowOff>
    </xdr:from>
    <xdr:to>
      <xdr:col>3</xdr:col>
      <xdr:colOff>5800163</xdr:colOff>
      <xdr:row>96</xdr:row>
      <xdr:rowOff>44823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1EFD279-481C-4C5D-B520-BC01D7957934}"/>
            </a:ext>
          </a:extLst>
        </xdr:cNvPr>
        <xdr:cNvSpPr txBox="1"/>
      </xdr:nvSpPr>
      <xdr:spPr>
        <a:xfrm>
          <a:off x="4096870" y="30390352"/>
          <a:ext cx="4186517" cy="12281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</a:p>
        <a:p>
          <a:pPr algn="ctr"/>
          <a:r>
            <a:rPr lang="pt-BR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DIEGO ARMANDO BUSTAMANTE </a:t>
          </a:r>
        </a:p>
        <a:p>
          <a:pPr algn="ctr"/>
          <a:r>
            <a:rPr lang="pt-BR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Engenheiro Civil</a:t>
          </a:r>
        </a:p>
        <a:p>
          <a:pPr algn="ctr"/>
          <a:r>
            <a:rPr lang="pt-BR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 PA N° 1511811064</a:t>
          </a:r>
          <a:endParaRPr lang="pt-BR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3007962</xdr:colOff>
      <xdr:row>92</xdr:row>
      <xdr:rowOff>16872</xdr:rowOff>
    </xdr:from>
    <xdr:to>
      <xdr:col>4</xdr:col>
      <xdr:colOff>357366</xdr:colOff>
      <xdr:row>96</xdr:row>
      <xdr:rowOff>90539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439638" y="36424784"/>
          <a:ext cx="3310934" cy="8804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ISABEL CRISTINA T. S. ALMEIDA</a:t>
          </a:r>
          <a:endParaRPr lang="pt-BR" sz="1200"/>
        </a:p>
        <a:p>
          <a:pPr algn="ctr"/>
          <a:r>
            <a:rPr lang="pt-BR" sz="1200"/>
            <a:t>Engenheira</a:t>
          </a:r>
          <a:r>
            <a:rPr lang="pt-BR" sz="1200" baseline="0"/>
            <a:t> Civil</a:t>
          </a:r>
          <a:r>
            <a:rPr lang="pt-BR" sz="1200"/>
            <a:t>                  </a:t>
          </a:r>
          <a:r>
            <a:rPr lang="pt-B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CREA/PA:1518779212</a:t>
          </a:r>
          <a:r>
            <a:rPr lang="pt-BR" sz="1200"/>
            <a:t> </a:t>
          </a:r>
        </a:p>
      </xdr:txBody>
    </xdr:sp>
    <xdr:clientData/>
  </xdr:twoCellAnchor>
  <xdr:twoCellAnchor>
    <xdr:from>
      <xdr:col>3</xdr:col>
      <xdr:colOff>4420638</xdr:colOff>
      <xdr:row>0</xdr:row>
      <xdr:rowOff>149832</xdr:rowOff>
    </xdr:from>
    <xdr:to>
      <xdr:col>3</xdr:col>
      <xdr:colOff>5864832</xdr:colOff>
      <xdr:row>2</xdr:row>
      <xdr:rowOff>32108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9346" y="149832"/>
          <a:ext cx="1444194" cy="1080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2913529</xdr:colOff>
      <xdr:row>0</xdr:row>
      <xdr:rowOff>161365</xdr:rowOff>
    </xdr:from>
    <xdr:to>
      <xdr:col>4</xdr:col>
      <xdr:colOff>827554</xdr:colOff>
      <xdr:row>0</xdr:row>
      <xdr:rowOff>1161490</xdr:rowOff>
    </xdr:to>
    <xdr:pic>
      <xdr:nvPicPr>
        <xdr:cNvPr id="2" name="Imagem 1" descr="Desenho de uma placa&#10;&#10;Descrição gerada automaticamente com confiança média">
          <a:extLst>
            <a:ext uri="{FF2B5EF4-FFF2-40B4-BE49-F238E27FC236}">
              <a16:creationId xmlns:a16="http://schemas.microsoft.com/office/drawing/2014/main" id="{A3539326-113B-44F8-A09A-B850BC6748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1929" y="161365"/>
          <a:ext cx="2486025" cy="1000125"/>
        </a:xfrm>
        <a:prstGeom prst="rect">
          <a:avLst/>
        </a:prstGeom>
      </xdr:spPr>
    </xdr:pic>
    <xdr:clientData/>
  </xdr:twoCellAnchor>
  <xdr:twoCellAnchor>
    <xdr:from>
      <xdr:col>3</xdr:col>
      <xdr:colOff>2312894</xdr:colOff>
      <xdr:row>463</xdr:row>
      <xdr:rowOff>1210235</xdr:rowOff>
    </xdr:from>
    <xdr:to>
      <xdr:col>5</xdr:col>
      <xdr:colOff>151900</xdr:colOff>
      <xdr:row>463</xdr:row>
      <xdr:rowOff>2142564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842ED25-7539-4AF0-9F79-52B63E82A745}"/>
            </a:ext>
          </a:extLst>
        </xdr:cNvPr>
        <xdr:cNvSpPr txBox="1"/>
      </xdr:nvSpPr>
      <xdr:spPr>
        <a:xfrm>
          <a:off x="4751294" y="132005294"/>
          <a:ext cx="3558488" cy="9323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DIEGO ARMANDO BUSTAMANTE 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Engenheiro Civil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 PA N° 1511811064</a:t>
          </a:r>
          <a:endParaRPr lang="pt-BR" sz="12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587829</xdr:colOff>
      <xdr:row>0</xdr:row>
      <xdr:rowOff>206828</xdr:rowOff>
    </xdr:from>
    <xdr:to>
      <xdr:col>9</xdr:col>
      <xdr:colOff>428626</xdr:colOff>
      <xdr:row>1</xdr:row>
      <xdr:rowOff>119742</xdr:rowOff>
    </xdr:to>
    <xdr:pic>
      <xdr:nvPicPr>
        <xdr:cNvPr id="3" name="Imagem 2" descr="Desenho de uma placa&#10;&#10;Descrição gerada automaticamente com confiança média">
          <a:extLst>
            <a:ext uri="{FF2B5EF4-FFF2-40B4-BE49-F238E27FC236}">
              <a16:creationId xmlns:a16="http://schemas.microsoft.com/office/drawing/2014/main" id="{DE264C13-C847-43BE-A8C7-8CEFFB7179D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8143" y="206828"/>
          <a:ext cx="2986769" cy="1371600"/>
        </a:xfrm>
        <a:prstGeom prst="rect">
          <a:avLst/>
        </a:prstGeom>
      </xdr:spPr>
    </xdr:pic>
    <xdr:clientData/>
  </xdr:twoCellAnchor>
  <xdr:twoCellAnchor>
    <xdr:from>
      <xdr:col>4</xdr:col>
      <xdr:colOff>3893128</xdr:colOff>
      <xdr:row>42</xdr:row>
      <xdr:rowOff>13854</xdr:rowOff>
    </xdr:from>
    <xdr:to>
      <xdr:col>12</xdr:col>
      <xdr:colOff>96982</xdr:colOff>
      <xdr:row>49</xdr:row>
      <xdr:rowOff>180109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41192C2F-F9FA-484A-91D1-BAD2178E150F}"/>
            </a:ext>
          </a:extLst>
        </xdr:cNvPr>
        <xdr:cNvSpPr txBox="1"/>
      </xdr:nvSpPr>
      <xdr:spPr>
        <a:xfrm>
          <a:off x="7994073" y="12178145"/>
          <a:ext cx="7121236" cy="15517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</a:p>
        <a:p>
          <a:pPr algn="ctr"/>
          <a:r>
            <a:rPr lang="pt-BR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DIEGO ARMANDO BUSTAMANTE </a:t>
          </a:r>
        </a:p>
        <a:p>
          <a:pPr algn="ctr"/>
          <a:r>
            <a:rPr lang="pt-BR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Engenheiro Civil</a:t>
          </a:r>
        </a:p>
        <a:p>
          <a:pPr algn="ctr"/>
          <a:r>
            <a:rPr lang="pt-BR" sz="14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 PA N° 1511811064</a:t>
          </a:r>
          <a:endParaRPr lang="pt-BR" sz="14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1382485</xdr:colOff>
      <xdr:row>0</xdr:row>
      <xdr:rowOff>315686</xdr:rowOff>
    </xdr:from>
    <xdr:to>
      <xdr:col>6</xdr:col>
      <xdr:colOff>395967</xdr:colOff>
      <xdr:row>0</xdr:row>
      <xdr:rowOff>1315811</xdr:rowOff>
    </xdr:to>
    <xdr:pic>
      <xdr:nvPicPr>
        <xdr:cNvPr id="2" name="Imagem 1" descr="Desenho de uma placa&#10;&#10;Descrição gerada automaticamente com confiança média">
          <a:extLst>
            <a:ext uri="{FF2B5EF4-FFF2-40B4-BE49-F238E27FC236}">
              <a16:creationId xmlns:a16="http://schemas.microsoft.com/office/drawing/2014/main" id="{74DC1164-52EC-40B7-AEEE-B99116D018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9228" y="315686"/>
          <a:ext cx="2486025" cy="1000125"/>
        </a:xfrm>
        <a:prstGeom prst="rect">
          <a:avLst/>
        </a:prstGeom>
      </xdr:spPr>
    </xdr:pic>
    <xdr:clientData/>
  </xdr:twoCellAnchor>
  <xdr:twoCellAnchor>
    <xdr:from>
      <xdr:col>4</xdr:col>
      <xdr:colOff>653143</xdr:colOff>
      <xdr:row>25</xdr:row>
      <xdr:rowOff>43543</xdr:rowOff>
    </xdr:from>
    <xdr:to>
      <xdr:col>6</xdr:col>
      <xdr:colOff>739088</xdr:colOff>
      <xdr:row>30</xdr:row>
      <xdr:rowOff>128707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6405D61-80EC-44E7-92D8-D72626DB824F}"/>
            </a:ext>
          </a:extLst>
        </xdr:cNvPr>
        <xdr:cNvSpPr txBox="1"/>
      </xdr:nvSpPr>
      <xdr:spPr>
        <a:xfrm>
          <a:off x="3439886" y="7434943"/>
          <a:ext cx="3558488" cy="1075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DIEGO ARMANDO BUSTAMANTE 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Engenheiro Civil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 PA N° 1511811064</a:t>
          </a:r>
          <a:endParaRPr lang="pt-BR" sz="1200" b="1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1864659</xdr:colOff>
      <xdr:row>0</xdr:row>
      <xdr:rowOff>224117</xdr:rowOff>
    </xdr:from>
    <xdr:to>
      <xdr:col>2</xdr:col>
      <xdr:colOff>433107</xdr:colOff>
      <xdr:row>0</xdr:row>
      <xdr:rowOff>1224242</xdr:rowOff>
    </xdr:to>
    <xdr:pic>
      <xdr:nvPicPr>
        <xdr:cNvPr id="2" name="Imagem 1" descr="Desenho de uma placa&#10;&#10;Descrição gerada automaticamente com confiança média">
          <a:extLst>
            <a:ext uri="{FF2B5EF4-FFF2-40B4-BE49-F238E27FC236}">
              <a16:creationId xmlns:a16="http://schemas.microsoft.com/office/drawing/2014/main" id="{EF98EDE9-BC97-4108-BC7B-F22255AFE16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7341" y="224117"/>
          <a:ext cx="2486025" cy="1000125"/>
        </a:xfrm>
        <a:prstGeom prst="rect">
          <a:avLst/>
        </a:prstGeom>
      </xdr:spPr>
    </xdr:pic>
    <xdr:clientData/>
  </xdr:twoCellAnchor>
  <xdr:twoCellAnchor>
    <xdr:from>
      <xdr:col>1</xdr:col>
      <xdr:colOff>1963270</xdr:colOff>
      <xdr:row>53</xdr:row>
      <xdr:rowOff>0</xdr:rowOff>
    </xdr:from>
    <xdr:to>
      <xdr:col>2</xdr:col>
      <xdr:colOff>1604181</xdr:colOff>
      <xdr:row>59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30981BF-4D4D-4DD3-86A3-90E763B57070}"/>
            </a:ext>
          </a:extLst>
        </xdr:cNvPr>
        <xdr:cNvSpPr txBox="1"/>
      </xdr:nvSpPr>
      <xdr:spPr>
        <a:xfrm>
          <a:off x="2805952" y="11743765"/>
          <a:ext cx="3558488" cy="1075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DIEGO ARMANDO BUSTAMANTE 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Engenheiro Civil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 PA N° 1511811064</a:t>
          </a:r>
          <a:endParaRPr lang="pt-BR" sz="1200" b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1188720</xdr:colOff>
      <xdr:row>0</xdr:row>
      <xdr:rowOff>53340</xdr:rowOff>
    </xdr:from>
    <xdr:to>
      <xdr:col>4</xdr:col>
      <xdr:colOff>192405</xdr:colOff>
      <xdr:row>0</xdr:row>
      <xdr:rowOff>1053465</xdr:rowOff>
    </xdr:to>
    <xdr:pic>
      <xdr:nvPicPr>
        <xdr:cNvPr id="2" name="Imagem 1" descr="Desenho de uma placa&#10;&#10;Descrição gerada automaticamente com confiança média">
          <a:extLst>
            <a:ext uri="{FF2B5EF4-FFF2-40B4-BE49-F238E27FC236}">
              <a16:creationId xmlns:a16="http://schemas.microsoft.com/office/drawing/2014/main" id="{391104FE-62D7-4AD4-BBA8-F88F641367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1360" y="53340"/>
          <a:ext cx="2486025" cy="1000125"/>
        </a:xfrm>
        <a:prstGeom prst="rect">
          <a:avLst/>
        </a:prstGeom>
      </xdr:spPr>
    </xdr:pic>
    <xdr:clientData/>
  </xdr:twoCellAnchor>
  <xdr:twoCellAnchor>
    <xdr:from>
      <xdr:col>3</xdr:col>
      <xdr:colOff>655320</xdr:colOff>
      <xdr:row>23</xdr:row>
      <xdr:rowOff>320040</xdr:rowOff>
    </xdr:from>
    <xdr:to>
      <xdr:col>5</xdr:col>
      <xdr:colOff>38048</xdr:colOff>
      <xdr:row>29</xdr:row>
      <xdr:rowOff>16584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5C877B-642F-443D-9412-4BB958486AEE}"/>
            </a:ext>
          </a:extLst>
        </xdr:cNvPr>
        <xdr:cNvSpPr txBox="1"/>
      </xdr:nvSpPr>
      <xdr:spPr>
        <a:xfrm>
          <a:off x="2727960" y="9395460"/>
          <a:ext cx="3558488" cy="1075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DIEGO ARMANDO BUSTAMANTE 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Engenheiro Civil</a:t>
          </a:r>
        </a:p>
        <a:p>
          <a:pPr algn="ctr"/>
          <a:r>
            <a:rPr lang="pt-BR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 PA N° 1511811064</a:t>
          </a:r>
          <a:endParaRPr lang="pt-BR" sz="12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TOS\2022\PIC%20-%20PI&#199;ARRA\PIC.006%20-%20ESCOLA%20ALICE\Documentos%20Emitidos\20-06-22\ESCOLA%20ALICE%20SILVEIRA%20LI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%20up%20prefeitura%202019\9%20-%20CONSTRU&#199;&#195;O%20DE%2002%20PRA&#199;AS\PLANILHA%20PRA&#199;AS_N&#195;ODESONERADA_REV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lto\Downloads\REFORMA%20DA%20CRECHE%20CHAPEUZINHO%20%20-%20REVISANDO%20(3)%20ADAL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lto\Downloads\ARQUIVOS%20GERAIS\OR&#199;AMENTO%20CHAPEUZINHO%20VERMELHO\Planilhas,%20MC%20,%20Composi&#231;&#245;es%20-%20EMEF%20-%20Sto%20Ant&#244;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>
        <row r="17">
          <cell r="F17" t="str">
            <v>REFORMA E AMPLIAÇÃO DA ESCOLA DE ENSINO FUNDAMENTAL E MÉDIO ALICE SILVEIRA LIMA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ÇÕES"/>
      <sheetName val="MEMÓRIA DE CÁLCULO"/>
      <sheetName val="PLAN. ORÇAMENTARIA"/>
      <sheetName val="CFF (2)"/>
      <sheetName val="CFF"/>
      <sheetName val="QCI"/>
      <sheetName val="BDI"/>
      <sheetName val="PLANO DE TRABALHO"/>
      <sheetName val="MAPA COTAÇ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B19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 Sintético"/>
      <sheetName val="Orçamento Sintético (2)"/>
      <sheetName val="CPU (2)"/>
      <sheetName val="Memória de Cálculo"/>
      <sheetName val="BDI"/>
      <sheetName val="L.S"/>
      <sheetName val="CF-F"/>
      <sheetName val="Q.I."/>
      <sheetName val="COTAÇÕES"/>
      <sheetName val="Levantamento"/>
      <sheetName val="CP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 Sintético"/>
      <sheetName val="Memória de Cálculo"/>
      <sheetName val="CF-F"/>
      <sheetName val="Q.I."/>
      <sheetName val="BDI"/>
      <sheetName val="L.S"/>
      <sheetName val="COMPOSIÇÕES"/>
    </sheetNames>
    <sheetDataSet>
      <sheetData sheetId="0">
        <row r="10">
          <cell r="J10">
            <v>0.3</v>
          </cell>
        </row>
      </sheetData>
      <sheetData sheetId="1"/>
      <sheetData sheetId="2"/>
      <sheetData sheetId="3"/>
      <sheetData sheetId="4">
        <row r="35">
          <cell r="E35">
            <v>0.3</v>
          </cell>
        </row>
      </sheetData>
      <sheetData sheetId="5"/>
      <sheetData sheetId="6"/>
    </sheetDataSet>
  </externalBook>
</externalLink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Ângulos">
  <a:themeElements>
    <a:clrScheme name="Ângulo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Ângulo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Ângulo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12B9B-C41E-4C61-9426-5B6572430719}">
  <sheetPr>
    <pageSetUpPr fitToPage="1"/>
  </sheetPr>
  <dimension ref="A1:J58"/>
  <sheetViews>
    <sheetView view="pageBreakPreview" topLeftCell="A11" zoomScaleNormal="100" zoomScaleSheetLayoutView="100" workbookViewId="0">
      <selection activeCell="J13" sqref="J13"/>
    </sheetView>
  </sheetViews>
  <sheetFormatPr defaultColWidth="12.59765625" defaultRowHeight="15" x14ac:dyDescent="0.35"/>
  <cols>
    <col min="1" max="1" width="9.8984375" style="568" customWidth="1"/>
    <col min="2" max="2" width="13.09765625" style="568" bestFit="1" customWidth="1"/>
    <col min="3" max="3" width="43.69921875" style="568" customWidth="1"/>
    <col min="4" max="4" width="11.09765625" style="568" customWidth="1"/>
    <col min="5" max="5" width="10" style="568" customWidth="1"/>
    <col min="6" max="6" width="6.19921875" style="568" customWidth="1"/>
    <col min="7" max="9" width="8" style="568" customWidth="1"/>
    <col min="10" max="16384" width="12.59765625" style="568"/>
  </cols>
  <sheetData>
    <row r="1" spans="1:10" ht="64.5" customHeight="1" x14ac:dyDescent="0.35">
      <c r="A1" s="650"/>
      <c r="B1" s="651"/>
      <c r="C1" s="651"/>
      <c r="D1" s="651"/>
      <c r="E1" s="651"/>
      <c r="F1" s="652"/>
    </row>
    <row r="2" spans="1:10" customFormat="1" ht="33" customHeight="1" x14ac:dyDescent="0.25">
      <c r="A2" s="653" t="s">
        <v>316</v>
      </c>
      <c r="B2" s="654"/>
      <c r="C2" s="654"/>
      <c r="D2" s="654"/>
      <c r="E2" s="654"/>
      <c r="F2" s="655"/>
      <c r="G2" s="569"/>
      <c r="H2" s="569"/>
      <c r="I2" s="570"/>
      <c r="J2" s="571"/>
    </row>
    <row r="3" spans="1:10" customFormat="1" ht="18.600000000000001" customHeight="1" thickBot="1" x14ac:dyDescent="0.3">
      <c r="A3" s="656" t="s">
        <v>315</v>
      </c>
      <c r="B3" s="657"/>
      <c r="C3" s="657"/>
      <c r="D3" s="657"/>
      <c r="E3" s="657"/>
      <c r="F3" s="658"/>
      <c r="G3" s="572"/>
      <c r="H3" s="572"/>
      <c r="I3" s="573"/>
      <c r="J3" s="571"/>
    </row>
    <row r="4" spans="1:10" ht="36" customHeight="1" x14ac:dyDescent="0.35">
      <c r="A4" s="659" t="s">
        <v>429</v>
      </c>
      <c r="B4" s="660"/>
      <c r="C4" s="660"/>
      <c r="D4" s="660"/>
      <c r="E4" s="660"/>
      <c r="F4" s="661"/>
      <c r="G4" s="574"/>
      <c r="H4" s="575"/>
      <c r="I4" s="575"/>
    </row>
    <row r="5" spans="1:10" ht="27.75" customHeight="1" thickBot="1" x14ac:dyDescent="0.4">
      <c r="A5" s="662" t="s">
        <v>443</v>
      </c>
      <c r="B5" s="663"/>
      <c r="C5" s="663"/>
      <c r="D5" s="663"/>
      <c r="E5" s="663"/>
      <c r="F5" s="664"/>
      <c r="G5" s="574"/>
      <c r="H5" s="575"/>
      <c r="I5" s="575"/>
    </row>
    <row r="6" spans="1:10" ht="15" customHeight="1" x14ac:dyDescent="0.35">
      <c r="A6" s="644" t="s">
        <v>434</v>
      </c>
      <c r="B6" s="645"/>
      <c r="C6" s="645"/>
      <c r="D6" s="645"/>
      <c r="E6" s="645"/>
      <c r="F6" s="646"/>
      <c r="G6" s="574"/>
      <c r="H6" s="576"/>
      <c r="I6" s="575"/>
    </row>
    <row r="7" spans="1:10" ht="15" customHeight="1" thickBot="1" x14ac:dyDescent="0.4">
      <c r="A7" s="647"/>
      <c r="B7" s="648"/>
      <c r="C7" s="648"/>
      <c r="D7" s="648"/>
      <c r="E7" s="648"/>
      <c r="F7" s="649"/>
      <c r="G7" s="574"/>
      <c r="H7" s="576"/>
      <c r="I7" s="575"/>
    </row>
    <row r="8" spans="1:10" ht="21.75" customHeight="1" x14ac:dyDescent="0.35">
      <c r="A8" s="577" t="s">
        <v>435</v>
      </c>
      <c r="B8" s="638" t="s">
        <v>135</v>
      </c>
      <c r="C8" s="638"/>
      <c r="D8" s="578" t="s">
        <v>436</v>
      </c>
      <c r="E8" s="639" t="s">
        <v>437</v>
      </c>
      <c r="F8" s="640"/>
      <c r="G8" s="574"/>
      <c r="H8" s="576"/>
      <c r="I8" s="575"/>
    </row>
    <row r="9" spans="1:10" ht="61.5" customHeight="1" x14ac:dyDescent="0.35">
      <c r="A9" s="579" t="s">
        <v>438</v>
      </c>
      <c r="B9" s="641" t="str">
        <f>'Orçamento Sintético '!D46</f>
        <v>APLICAÇÃO MANUAL DE PINTURA COM TINTA LÁTEX ACRÍLICA EM PAREDES, DUAS DEMÃOS. AF_06/2014</v>
      </c>
      <c r="C9" s="641"/>
      <c r="D9" s="580" t="str">
        <f>'Orçamento Sintético '!E46</f>
        <v>m²</v>
      </c>
      <c r="E9" s="642">
        <f>'Orçamento Sintético '!F46</f>
        <v>659.53</v>
      </c>
      <c r="F9" s="643"/>
      <c r="G9" s="574"/>
      <c r="H9" s="576"/>
      <c r="I9" s="575"/>
    </row>
    <row r="10" spans="1:10" ht="51.75" customHeight="1" x14ac:dyDescent="0.35">
      <c r="A10" s="579" t="s">
        <v>439</v>
      </c>
      <c r="B10" s="636" t="str">
        <f>'Orçamento Sintético '!D33</f>
        <v>Forro em PVC 100mm entarugamento - metalico</v>
      </c>
      <c r="C10" s="636"/>
      <c r="D10" s="580" t="s">
        <v>233</v>
      </c>
      <c r="E10" s="637">
        <f>'Orçamento Sintético '!F33</f>
        <v>95.32</v>
      </c>
      <c r="F10" s="637"/>
      <c r="G10" s="574"/>
      <c r="H10" s="576"/>
      <c r="I10" s="575"/>
    </row>
    <row r="11" spans="1:10" ht="66" customHeight="1" x14ac:dyDescent="0.35">
      <c r="A11" s="579" t="s">
        <v>440</v>
      </c>
      <c r="B11" s="636" t="str">
        <f>'Orçamento Sintético '!D27</f>
        <v>REVESTIMENTO CERÂMICO PARA PAREDES INTERNAS COM PLACAS TIPO ESMALTADA EXTRA DE DIMENSÕES 25X35 CM APLICADAS EM AMBIENTES DE ÁREA MAIOR QUE 5 M² A MEIA ALTURA DAS PAREDES. AF_06/2014</v>
      </c>
      <c r="C11" s="636"/>
      <c r="D11" s="580" t="s">
        <v>15</v>
      </c>
      <c r="E11" s="637">
        <f>'Orçamento Sintético '!F27</f>
        <v>74.760000000000005</v>
      </c>
      <c r="F11" s="637"/>
      <c r="G11" s="574"/>
      <c r="H11" s="576"/>
      <c r="I11" s="575"/>
    </row>
    <row r="12" spans="1:10" ht="66" customHeight="1" x14ac:dyDescent="0.35">
      <c r="A12" s="579" t="s">
        <v>441</v>
      </c>
      <c r="B12" s="636" t="str">
        <f>'Orçamento Sintético '!D38</f>
        <v>PORTA DE MADEIRA PARA PINTURA, SEMI-OCA (LEVE OU MÉDIA), 90X210CM, ESPESSURA DE 3,5CM, INCLUSO DOBRADIÇAS - FORNECIMENTO E INSTALAÇÃO. AF_12/2019</v>
      </c>
      <c r="C12" s="636"/>
      <c r="D12" s="580" t="s">
        <v>15</v>
      </c>
      <c r="E12" s="637">
        <f>'Orçamento Sintético '!F38</f>
        <v>8</v>
      </c>
      <c r="F12" s="637"/>
      <c r="G12" s="574"/>
      <c r="H12" s="576" t="s">
        <v>55</v>
      </c>
      <c r="I12" s="575"/>
    </row>
    <row r="13" spans="1:10" ht="66" customHeight="1" x14ac:dyDescent="0.35">
      <c r="A13" s="579" t="s">
        <v>442</v>
      </c>
      <c r="B13" s="636" t="str">
        <f>'Orçamento Sintético '!D30</f>
        <v>TELHAMENTO COM TELHA ONDULADA DE FIBROCIMENTO E = 6 MM, COM RECOBRIMENTO LATERAL DE 1/4 DE ONDA PARA TELHADO COM INCLINAÇÃO MAIOR QUE 10°, COM ATÉ 2 ÁGUAS, INCLUSO IÇAMENTO. AF_07/2019</v>
      </c>
      <c r="C13" s="636"/>
      <c r="D13" s="580" t="s">
        <v>15</v>
      </c>
      <c r="E13" s="637">
        <f>'Orçamento Sintético '!F30</f>
        <v>45.06</v>
      </c>
      <c r="F13" s="637"/>
      <c r="G13" s="574"/>
      <c r="H13" s="576"/>
      <c r="I13" s="575"/>
    </row>
    <row r="14" spans="1:10" ht="21" customHeight="1" x14ac:dyDescent="0.35">
      <c r="A14" s="581" t="s">
        <v>458</v>
      </c>
      <c r="B14" s="582"/>
      <c r="C14" s="582"/>
      <c r="D14" s="582"/>
      <c r="E14" s="582"/>
      <c r="F14" s="583"/>
      <c r="G14" s="582"/>
      <c r="H14" s="582"/>
      <c r="I14" s="582"/>
    </row>
    <row r="15" spans="1:10" ht="12.75" customHeight="1" x14ac:dyDescent="0.35">
      <c r="A15" s="581"/>
      <c r="B15" s="582"/>
      <c r="C15" s="582"/>
      <c r="D15" s="582"/>
      <c r="E15" s="582"/>
      <c r="F15" s="583"/>
      <c r="G15" s="582"/>
      <c r="H15" s="582"/>
      <c r="I15" s="582"/>
    </row>
    <row r="16" spans="1:10" ht="12.75" customHeight="1" x14ac:dyDescent="0.35">
      <c r="A16" s="581"/>
      <c r="B16" s="582"/>
      <c r="C16" s="582"/>
      <c r="D16" s="582"/>
      <c r="E16" s="582"/>
      <c r="F16" s="583"/>
      <c r="G16" s="582"/>
      <c r="H16" s="582"/>
      <c r="I16" s="582"/>
    </row>
    <row r="17" spans="1:9" ht="12.75" customHeight="1" x14ac:dyDescent="0.35">
      <c r="A17" s="581"/>
      <c r="B17" s="582"/>
      <c r="C17" s="582"/>
      <c r="D17" s="582"/>
      <c r="E17" s="582"/>
      <c r="F17" s="583"/>
      <c r="G17" s="582"/>
      <c r="H17" s="582"/>
      <c r="I17" s="582"/>
    </row>
    <row r="18" spans="1:9" ht="12.75" customHeight="1" x14ac:dyDescent="0.35">
      <c r="A18" s="581"/>
      <c r="B18" s="582"/>
      <c r="C18" s="582"/>
      <c r="D18" s="582"/>
      <c r="E18" s="582"/>
      <c r="F18" s="583"/>
      <c r="G18" s="582"/>
      <c r="H18" s="582"/>
      <c r="I18" s="582"/>
    </row>
    <row r="19" spans="1:9" ht="12.75" customHeight="1" x14ac:dyDescent="0.35">
      <c r="A19" s="581"/>
      <c r="B19" s="582"/>
      <c r="C19" s="582"/>
      <c r="D19" s="582"/>
      <c r="E19" s="582"/>
      <c r="F19" s="583"/>
      <c r="G19" s="582"/>
      <c r="H19" s="582"/>
      <c r="I19" s="582"/>
    </row>
    <row r="20" spans="1:9" ht="12.75" customHeight="1" x14ac:dyDescent="0.35">
      <c r="A20" s="581"/>
      <c r="B20" s="582"/>
      <c r="C20" s="582"/>
      <c r="D20" s="582"/>
      <c r="E20" s="582"/>
      <c r="F20" s="583"/>
      <c r="G20" s="582"/>
      <c r="H20" s="582"/>
      <c r="I20" s="582"/>
    </row>
    <row r="21" spans="1:9" ht="12.75" customHeight="1" x14ac:dyDescent="0.35">
      <c r="A21" s="581"/>
      <c r="B21" s="582"/>
      <c r="C21" s="582"/>
      <c r="D21" s="582"/>
      <c r="E21" s="582"/>
      <c r="F21" s="583"/>
      <c r="G21" s="582"/>
      <c r="H21" s="582"/>
      <c r="I21" s="582"/>
    </row>
    <row r="22" spans="1:9" ht="12.75" customHeight="1" x14ac:dyDescent="0.35">
      <c r="A22" s="581"/>
      <c r="B22" s="582"/>
      <c r="C22" s="582"/>
      <c r="D22" s="582"/>
      <c r="E22" s="582"/>
      <c r="F22" s="583"/>
      <c r="G22" s="582"/>
      <c r="H22" s="582"/>
      <c r="I22" s="582"/>
    </row>
    <row r="23" spans="1:9" ht="12.75" customHeight="1" x14ac:dyDescent="0.35">
      <c r="A23" s="581"/>
      <c r="B23" s="582"/>
      <c r="C23" s="582"/>
      <c r="D23" s="582"/>
      <c r="E23" s="582"/>
      <c r="F23" s="583"/>
      <c r="G23" s="582"/>
      <c r="H23" s="582"/>
      <c r="I23" s="582"/>
    </row>
    <row r="24" spans="1:9" ht="12.75" customHeight="1" x14ac:dyDescent="0.35">
      <c r="A24" s="581"/>
      <c r="B24" s="582"/>
      <c r="C24" s="582"/>
      <c r="D24" s="582"/>
      <c r="E24" s="582"/>
      <c r="F24" s="583"/>
      <c r="G24" s="582"/>
      <c r="H24" s="582"/>
      <c r="I24" s="582"/>
    </row>
    <row r="25" spans="1:9" ht="12.75" customHeight="1" x14ac:dyDescent="0.35">
      <c r="A25" s="581"/>
      <c r="B25" s="582"/>
      <c r="C25" s="582"/>
      <c r="D25" s="582"/>
      <c r="E25" s="582"/>
      <c r="F25" s="583"/>
      <c r="G25" s="582"/>
      <c r="H25" s="582"/>
      <c r="I25" s="582"/>
    </row>
    <row r="26" spans="1:9" ht="12.75" customHeight="1" x14ac:dyDescent="0.35">
      <c r="A26" s="581"/>
      <c r="B26" s="582"/>
      <c r="C26" s="582"/>
      <c r="D26" s="582"/>
      <c r="E26" s="582"/>
      <c r="F26" s="583"/>
      <c r="G26" s="582"/>
      <c r="H26" s="582"/>
      <c r="I26" s="582"/>
    </row>
    <row r="27" spans="1:9" ht="12.75" customHeight="1" x14ac:dyDescent="0.35">
      <c r="A27" s="581"/>
      <c r="B27" s="582"/>
      <c r="C27" s="582"/>
      <c r="D27" s="582"/>
      <c r="E27" s="582"/>
      <c r="F27" s="583"/>
      <c r="G27" s="582"/>
      <c r="H27" s="582"/>
      <c r="I27" s="582"/>
    </row>
    <row r="28" spans="1:9" ht="12.75" customHeight="1" thickBot="1" x14ac:dyDescent="0.4">
      <c r="A28" s="584"/>
      <c r="B28" s="585"/>
      <c r="C28" s="585"/>
      <c r="D28" s="585"/>
      <c r="E28" s="585"/>
      <c r="F28" s="586"/>
      <c r="G28" s="582"/>
      <c r="H28" s="582"/>
      <c r="I28" s="582"/>
    </row>
    <row r="29" spans="1:9" ht="12.75" customHeight="1" x14ac:dyDescent="0.35">
      <c r="A29" s="582"/>
      <c r="B29" s="582"/>
      <c r="C29" s="582"/>
      <c r="D29" s="582"/>
      <c r="E29" s="582"/>
      <c r="F29" s="582"/>
      <c r="G29" s="582"/>
      <c r="H29" s="582"/>
      <c r="I29" s="582"/>
    </row>
    <row r="30" spans="1:9" ht="12.75" customHeight="1" x14ac:dyDescent="0.35">
      <c r="A30" s="582"/>
      <c r="B30" s="582"/>
      <c r="C30" s="582"/>
      <c r="D30" s="582"/>
      <c r="E30" s="582"/>
      <c r="F30" s="582"/>
      <c r="G30" s="582"/>
      <c r="H30" s="582"/>
      <c r="I30" s="582"/>
    </row>
    <row r="31" spans="1:9" ht="12.75" customHeight="1" x14ac:dyDescent="0.35">
      <c r="A31" s="582"/>
      <c r="B31" s="582"/>
      <c r="C31" s="582"/>
      <c r="D31" s="582"/>
      <c r="E31" s="582"/>
      <c r="F31" s="582"/>
      <c r="G31" s="582"/>
      <c r="H31" s="582"/>
      <c r="I31" s="582"/>
    </row>
    <row r="32" spans="1:9" ht="12.75" customHeight="1" x14ac:dyDescent="0.35">
      <c r="A32" s="582"/>
      <c r="B32" s="582"/>
      <c r="C32" s="582"/>
      <c r="D32" s="582"/>
      <c r="E32" s="582"/>
      <c r="F32" s="582"/>
      <c r="G32" s="582"/>
      <c r="H32" s="582"/>
      <c r="I32" s="582"/>
    </row>
    <row r="33" spans="1:9" ht="12.75" customHeight="1" x14ac:dyDescent="0.35">
      <c r="A33" s="582"/>
      <c r="B33" s="582"/>
      <c r="C33" s="582"/>
      <c r="D33" s="582"/>
      <c r="E33" s="582"/>
      <c r="F33" s="582"/>
      <c r="G33" s="582"/>
      <c r="H33" s="582"/>
      <c r="I33" s="582"/>
    </row>
    <row r="34" spans="1:9" ht="12.75" customHeight="1" x14ac:dyDescent="0.35">
      <c r="A34" s="582"/>
      <c r="B34" s="582"/>
      <c r="C34" s="582"/>
      <c r="D34" s="582"/>
      <c r="E34" s="582"/>
      <c r="F34" s="582"/>
      <c r="G34" s="582"/>
      <c r="H34" s="582"/>
      <c r="I34" s="582"/>
    </row>
    <row r="35" spans="1:9" ht="12.75" customHeight="1" x14ac:dyDescent="0.35">
      <c r="A35" s="582"/>
      <c r="B35" s="582"/>
      <c r="C35" s="582"/>
      <c r="D35" s="582"/>
      <c r="E35" s="582"/>
      <c r="F35" s="582"/>
      <c r="G35" s="582"/>
      <c r="H35" s="582"/>
      <c r="I35" s="582"/>
    </row>
    <row r="36" spans="1:9" ht="12.75" customHeight="1" x14ac:dyDescent="0.35">
      <c r="A36" s="582"/>
      <c r="B36" s="582"/>
      <c r="C36" s="582"/>
      <c r="D36" s="582"/>
      <c r="E36" s="582"/>
      <c r="F36" s="582"/>
      <c r="G36" s="582"/>
      <c r="H36" s="582"/>
      <c r="I36" s="582"/>
    </row>
    <row r="37" spans="1:9" ht="12.75" customHeight="1" x14ac:dyDescent="0.35">
      <c r="A37" s="582"/>
      <c r="B37" s="582"/>
      <c r="C37" s="582"/>
      <c r="D37" s="582"/>
      <c r="E37" s="582"/>
      <c r="F37" s="582"/>
      <c r="G37" s="582"/>
      <c r="H37" s="582"/>
      <c r="I37" s="582"/>
    </row>
    <row r="38" spans="1:9" ht="12.75" customHeight="1" x14ac:dyDescent="0.35">
      <c r="A38" s="582"/>
      <c r="B38" s="582"/>
      <c r="C38" s="582"/>
      <c r="D38" s="582"/>
      <c r="E38" s="582"/>
      <c r="F38" s="582"/>
      <c r="G38" s="582"/>
      <c r="H38" s="582"/>
      <c r="I38" s="582"/>
    </row>
    <row r="39" spans="1:9" ht="12.75" customHeight="1" x14ac:dyDescent="0.35">
      <c r="A39" s="582"/>
      <c r="B39" s="582"/>
      <c r="C39" s="582"/>
      <c r="D39" s="582"/>
      <c r="E39" s="582"/>
      <c r="F39" s="582"/>
      <c r="G39" s="582"/>
      <c r="H39" s="582"/>
      <c r="I39" s="582"/>
    </row>
    <row r="40" spans="1:9" ht="12.75" customHeight="1" x14ac:dyDescent="0.35">
      <c r="A40" s="582"/>
      <c r="B40" s="582"/>
      <c r="C40" s="582"/>
      <c r="D40" s="582"/>
      <c r="E40" s="582"/>
      <c r="F40" s="582"/>
      <c r="G40" s="582"/>
      <c r="H40" s="582"/>
      <c r="I40" s="582"/>
    </row>
    <row r="41" spans="1:9" ht="12.75" customHeight="1" x14ac:dyDescent="0.35">
      <c r="A41" s="582"/>
      <c r="B41" s="582"/>
      <c r="C41" s="582"/>
      <c r="D41" s="582"/>
      <c r="E41" s="582"/>
      <c r="F41" s="582"/>
      <c r="G41" s="582"/>
      <c r="H41" s="582"/>
      <c r="I41" s="582"/>
    </row>
    <row r="42" spans="1:9" ht="12.75" customHeight="1" x14ac:dyDescent="0.35">
      <c r="A42" s="582"/>
      <c r="B42" s="582"/>
      <c r="C42" s="582"/>
      <c r="D42" s="582"/>
      <c r="E42" s="582"/>
      <c r="F42" s="582"/>
      <c r="G42" s="582"/>
      <c r="H42" s="582"/>
      <c r="I42" s="582"/>
    </row>
    <row r="43" spans="1:9" ht="12.75" customHeight="1" x14ac:dyDescent="0.35">
      <c r="A43" s="582"/>
      <c r="B43" s="582"/>
      <c r="C43" s="582"/>
      <c r="D43" s="582"/>
      <c r="E43" s="582"/>
      <c r="F43" s="582"/>
      <c r="G43" s="582"/>
      <c r="H43" s="582"/>
      <c r="I43" s="582"/>
    </row>
    <row r="44" spans="1:9" ht="12.75" customHeight="1" x14ac:dyDescent="0.35">
      <c r="A44" s="582"/>
      <c r="B44" s="582"/>
      <c r="C44" s="582"/>
      <c r="D44" s="582"/>
      <c r="E44" s="582"/>
      <c r="F44" s="582"/>
      <c r="G44" s="582"/>
      <c r="H44" s="582"/>
      <c r="I44" s="582"/>
    </row>
    <row r="45" spans="1:9" ht="12.75" customHeight="1" x14ac:dyDescent="0.35">
      <c r="A45" s="582"/>
      <c r="B45" s="582"/>
      <c r="C45" s="582"/>
      <c r="D45" s="582"/>
      <c r="E45" s="582"/>
      <c r="F45" s="582"/>
      <c r="G45" s="582"/>
      <c r="H45" s="582"/>
      <c r="I45" s="582"/>
    </row>
    <row r="46" spans="1:9" ht="12.75" customHeight="1" x14ac:dyDescent="0.35">
      <c r="A46" s="582"/>
      <c r="B46" s="582"/>
      <c r="C46" s="582"/>
      <c r="D46" s="582"/>
      <c r="E46" s="582"/>
      <c r="F46" s="582"/>
      <c r="G46" s="582"/>
      <c r="H46" s="582"/>
      <c r="I46" s="582"/>
    </row>
    <row r="47" spans="1:9" ht="12.75" customHeight="1" x14ac:dyDescent="0.35">
      <c r="A47" s="582"/>
      <c r="B47" s="582"/>
      <c r="C47" s="582"/>
      <c r="D47" s="582"/>
      <c r="E47" s="582"/>
      <c r="F47" s="582"/>
      <c r="G47" s="582"/>
      <c r="H47" s="582"/>
      <c r="I47" s="582"/>
    </row>
    <row r="48" spans="1:9" ht="12.75" customHeight="1" x14ac:dyDescent="0.35">
      <c r="A48" s="582"/>
      <c r="B48" s="582"/>
      <c r="C48" s="582"/>
      <c r="D48" s="582"/>
      <c r="E48" s="582"/>
      <c r="F48" s="582"/>
      <c r="G48" s="582"/>
      <c r="H48" s="582"/>
      <c r="I48" s="582"/>
    </row>
    <row r="49" spans="1:9" ht="12.75" customHeight="1" x14ac:dyDescent="0.35">
      <c r="A49" s="582"/>
      <c r="B49" s="582"/>
      <c r="C49" s="582"/>
      <c r="D49" s="582"/>
      <c r="E49" s="582"/>
      <c r="F49" s="582"/>
      <c r="G49" s="582"/>
      <c r="H49" s="582"/>
      <c r="I49" s="582"/>
    </row>
    <row r="50" spans="1:9" ht="12.75" customHeight="1" x14ac:dyDescent="0.35">
      <c r="A50" s="582"/>
      <c r="B50" s="582"/>
      <c r="C50" s="582"/>
      <c r="D50" s="582"/>
      <c r="E50" s="582"/>
      <c r="F50" s="582"/>
      <c r="G50" s="582"/>
      <c r="H50" s="582"/>
      <c r="I50" s="582"/>
    </row>
    <row r="51" spans="1:9" ht="12.75" customHeight="1" x14ac:dyDescent="0.35">
      <c r="A51" s="582"/>
      <c r="B51" s="582"/>
      <c r="C51" s="582"/>
      <c r="D51" s="582"/>
      <c r="E51" s="582"/>
      <c r="F51" s="582"/>
      <c r="G51" s="582"/>
      <c r="H51" s="582"/>
      <c r="I51" s="582"/>
    </row>
    <row r="52" spans="1:9" ht="12.75" customHeight="1" x14ac:dyDescent="0.35">
      <c r="A52" s="582"/>
      <c r="B52" s="582"/>
      <c r="C52" s="582"/>
      <c r="D52" s="582"/>
      <c r="E52" s="582"/>
      <c r="F52" s="582"/>
      <c r="G52" s="582"/>
      <c r="H52" s="582"/>
      <c r="I52" s="582"/>
    </row>
    <row r="53" spans="1:9" ht="12.75" customHeight="1" x14ac:dyDescent="0.35">
      <c r="A53" s="582"/>
      <c r="B53" s="582"/>
      <c r="C53" s="582"/>
      <c r="D53" s="582"/>
      <c r="E53" s="582"/>
      <c r="F53" s="582"/>
      <c r="G53" s="582"/>
      <c r="H53" s="582"/>
      <c r="I53" s="582"/>
    </row>
    <row r="54" spans="1:9" ht="12.75" customHeight="1" x14ac:dyDescent="0.35">
      <c r="A54" s="582"/>
      <c r="B54" s="582"/>
      <c r="C54" s="582"/>
      <c r="D54" s="582"/>
      <c r="E54" s="582"/>
      <c r="F54" s="582"/>
      <c r="G54" s="582"/>
      <c r="H54" s="582"/>
      <c r="I54" s="582"/>
    </row>
    <row r="55" spans="1:9" ht="12.75" customHeight="1" x14ac:dyDescent="0.35">
      <c r="A55" s="582"/>
      <c r="B55" s="582"/>
      <c r="C55" s="582"/>
      <c r="D55" s="582"/>
      <c r="E55" s="582"/>
      <c r="F55" s="582"/>
      <c r="G55" s="582"/>
      <c r="H55" s="582"/>
      <c r="I55" s="582"/>
    </row>
    <row r="56" spans="1:9" ht="12.75" customHeight="1" x14ac:dyDescent="0.35">
      <c r="A56" s="582"/>
      <c r="B56" s="582"/>
      <c r="C56" s="582"/>
      <c r="D56" s="582"/>
      <c r="E56" s="582"/>
      <c r="F56" s="582"/>
      <c r="G56" s="582"/>
      <c r="H56" s="582"/>
      <c r="I56" s="582"/>
    </row>
    <row r="57" spans="1:9" ht="12.75" customHeight="1" x14ac:dyDescent="0.35">
      <c r="A57" s="582"/>
      <c r="B57" s="582"/>
      <c r="C57" s="582"/>
      <c r="D57" s="582"/>
      <c r="E57" s="582"/>
      <c r="F57" s="582"/>
      <c r="G57" s="582"/>
      <c r="H57" s="582"/>
      <c r="I57" s="582"/>
    </row>
    <row r="58" spans="1:9" ht="12.75" customHeight="1" x14ac:dyDescent="0.35">
      <c r="A58" s="582"/>
      <c r="B58" s="582"/>
      <c r="C58" s="582"/>
      <c r="D58" s="582"/>
      <c r="E58" s="582"/>
      <c r="F58" s="582"/>
      <c r="G58" s="582"/>
      <c r="H58" s="582"/>
      <c r="I58" s="582"/>
    </row>
  </sheetData>
  <mergeCells count="18">
    <mergeCell ref="A6:F7"/>
    <mergeCell ref="A1:F1"/>
    <mergeCell ref="A2:F2"/>
    <mergeCell ref="A3:F3"/>
    <mergeCell ref="A4:F4"/>
    <mergeCell ref="A5:F5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</mergeCells>
  <pageMargins left="0.51181102362204722" right="0.51181102362204722" top="0.78740157480314965" bottom="0.78740157480314965" header="0.31496062992125984" footer="0.31496062992125984"/>
  <pageSetup paperSize="9"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8"/>
  <sheetViews>
    <sheetView tabSelected="1" showOutlineSymbols="0" showWhiteSpace="0" view="pageBreakPreview" topLeftCell="A72" zoomScale="85" zoomScaleNormal="85" zoomScaleSheetLayoutView="85" workbookViewId="0">
      <selection activeCell="A86" sqref="A86:I87"/>
    </sheetView>
  </sheetViews>
  <sheetFormatPr defaultRowHeight="13.8" x14ac:dyDescent="0.25"/>
  <cols>
    <col min="1" max="1" width="12.8984375" customWidth="1"/>
    <col min="2" max="2" width="10.19921875" customWidth="1"/>
    <col min="3" max="3" width="9.3984375" customWidth="1"/>
    <col min="4" max="4" width="76.09765625" customWidth="1"/>
    <col min="5" max="5" width="6.59765625" customWidth="1"/>
    <col min="6" max="6" width="12" customWidth="1"/>
    <col min="7" max="7" width="10.19921875" customWidth="1"/>
    <col min="8" max="8" width="13.5" customWidth="1"/>
    <col min="9" max="9" width="15.09765625" customWidth="1"/>
  </cols>
  <sheetData>
    <row r="1" spans="1:9" ht="81.75" customHeight="1" x14ac:dyDescent="0.25">
      <c r="A1" s="665"/>
      <c r="B1" s="666"/>
      <c r="C1" s="666"/>
      <c r="D1" s="666"/>
      <c r="E1" s="666"/>
      <c r="F1" s="666"/>
      <c r="G1" s="666"/>
      <c r="H1" s="666"/>
      <c r="I1" s="667"/>
    </row>
    <row r="2" spans="1:9" ht="79.8" customHeight="1" x14ac:dyDescent="0.25">
      <c r="A2" s="695" t="s">
        <v>769</v>
      </c>
      <c r="B2" s="696"/>
      <c r="C2" s="696"/>
      <c r="D2" s="696"/>
      <c r="E2" s="696"/>
      <c r="F2" s="696"/>
      <c r="G2" s="696"/>
      <c r="H2" s="696"/>
      <c r="I2" s="697"/>
    </row>
    <row r="3" spans="1:9" ht="18.600000000000001" customHeight="1" thickBot="1" x14ac:dyDescent="0.3">
      <c r="A3" s="698"/>
      <c r="B3" s="699"/>
      <c r="C3" s="699"/>
      <c r="D3" s="699"/>
      <c r="E3" s="699"/>
      <c r="F3" s="699"/>
      <c r="G3" s="699"/>
      <c r="H3" s="699"/>
      <c r="I3" s="700"/>
    </row>
    <row r="4" spans="1:9" ht="34.5" customHeight="1" x14ac:dyDescent="0.25">
      <c r="A4" s="406" t="s">
        <v>47</v>
      </c>
      <c r="B4" s="674" t="s">
        <v>406</v>
      </c>
      <c r="C4" s="674"/>
      <c r="D4" s="674"/>
      <c r="E4" s="674"/>
      <c r="F4" s="675" t="s">
        <v>48</v>
      </c>
      <c r="G4" s="675"/>
      <c r="H4" s="416" t="s">
        <v>317</v>
      </c>
      <c r="I4" s="691" t="s">
        <v>1</v>
      </c>
    </row>
    <row r="5" spans="1:9" ht="17.399999999999999" customHeight="1" x14ac:dyDescent="0.25">
      <c r="A5" s="168" t="s">
        <v>49</v>
      </c>
      <c r="B5" s="693" t="s">
        <v>407</v>
      </c>
      <c r="C5" s="693"/>
      <c r="D5" s="693"/>
      <c r="E5" s="693"/>
      <c r="F5" s="694" t="s">
        <v>0</v>
      </c>
      <c r="G5" s="694"/>
      <c r="H5" s="694"/>
      <c r="I5" s="692"/>
    </row>
    <row r="6" spans="1:9" ht="50.25" customHeight="1" thickBot="1" x14ac:dyDescent="0.3">
      <c r="A6" s="209" t="s">
        <v>50</v>
      </c>
      <c r="B6" s="668" t="s">
        <v>51</v>
      </c>
      <c r="C6" s="668"/>
      <c r="D6" s="668"/>
      <c r="E6" s="668"/>
      <c r="F6" s="669" t="s">
        <v>459</v>
      </c>
      <c r="G6" s="670"/>
      <c r="H6" s="670"/>
      <c r="I6" s="210">
        <f>BDI!E30</f>
        <v>0.29060000000000002</v>
      </c>
    </row>
    <row r="7" spans="1:9" ht="21.75" customHeight="1" x14ac:dyDescent="0.25">
      <c r="A7" s="671" t="s">
        <v>52</v>
      </c>
      <c r="B7" s="672"/>
      <c r="C7" s="672"/>
      <c r="D7" s="672"/>
      <c r="E7" s="672"/>
      <c r="F7" s="672"/>
      <c r="G7" s="672"/>
      <c r="H7" s="672"/>
      <c r="I7" s="673"/>
    </row>
    <row r="8" spans="1:9" ht="43.5" customHeight="1" x14ac:dyDescent="0.25">
      <c r="A8" s="211" t="s">
        <v>2</v>
      </c>
      <c r="B8" s="212" t="s">
        <v>3</v>
      </c>
      <c r="C8" s="212" t="s">
        <v>4</v>
      </c>
      <c r="D8" s="213" t="s">
        <v>5</v>
      </c>
      <c r="E8" s="212" t="s">
        <v>6</v>
      </c>
      <c r="F8" s="214" t="s">
        <v>7</v>
      </c>
      <c r="G8" s="214" t="s">
        <v>8</v>
      </c>
      <c r="H8" s="214" t="s">
        <v>222</v>
      </c>
      <c r="I8" s="215" t="s">
        <v>9</v>
      </c>
    </row>
    <row r="9" spans="1:9" s="515" customFormat="1" ht="27.75" customHeight="1" x14ac:dyDescent="0.25">
      <c r="A9" s="511" t="s">
        <v>10</v>
      </c>
      <c r="B9" s="512"/>
      <c r="C9" s="512"/>
      <c r="D9" s="512" t="s">
        <v>11</v>
      </c>
      <c r="E9" s="546"/>
      <c r="F9" s="513"/>
      <c r="G9" s="513"/>
      <c r="H9" s="513"/>
      <c r="I9" s="514">
        <f>I10+I14</f>
        <v>14623.99</v>
      </c>
    </row>
    <row r="10" spans="1:9" s="520" customFormat="1" ht="27.75" customHeight="1" x14ac:dyDescent="0.25">
      <c r="A10" s="516" t="s">
        <v>276</v>
      </c>
      <c r="B10" s="517"/>
      <c r="C10" s="517"/>
      <c r="D10" s="517" t="s">
        <v>275</v>
      </c>
      <c r="E10" s="547"/>
      <c r="F10" s="518"/>
      <c r="G10" s="518"/>
      <c r="H10" s="518"/>
      <c r="I10" s="519">
        <f>SUM(I11:I13)</f>
        <v>10565.66</v>
      </c>
    </row>
    <row r="11" spans="1:9" ht="24" customHeight="1" x14ac:dyDescent="0.25">
      <c r="A11" s="169" t="s">
        <v>277</v>
      </c>
      <c r="B11" s="102">
        <v>11340</v>
      </c>
      <c r="C11" s="102" t="s">
        <v>460</v>
      </c>
      <c r="D11" s="101" t="s">
        <v>14</v>
      </c>
      <c r="E11" s="109" t="s">
        <v>15</v>
      </c>
      <c r="F11" s="100">
        <v>6</v>
      </c>
      <c r="G11" s="482">
        <v>179.77</v>
      </c>
      <c r="H11" s="100">
        <f>ROUND(G11*$I$6+G11,2)</f>
        <v>232.01</v>
      </c>
      <c r="I11" s="208">
        <f>ROUND(H11*F11,2)</f>
        <v>1392.06</v>
      </c>
    </row>
    <row r="12" spans="1:9" ht="24" customHeight="1" x14ac:dyDescent="0.25">
      <c r="A12" s="169" t="s">
        <v>410</v>
      </c>
      <c r="B12" s="102">
        <v>90777</v>
      </c>
      <c r="C12" s="102" t="s">
        <v>19</v>
      </c>
      <c r="D12" s="101" t="s">
        <v>412</v>
      </c>
      <c r="E12" s="109" t="s">
        <v>226</v>
      </c>
      <c r="F12" s="100">
        <v>40</v>
      </c>
      <c r="G12" s="482">
        <v>98.82</v>
      </c>
      <c r="H12" s="100">
        <f>ROUND(G12*$I$6+G12,2)</f>
        <v>127.54</v>
      </c>
      <c r="I12" s="208">
        <f>ROUND(H12*F12,2)</f>
        <v>5101.6000000000004</v>
      </c>
    </row>
    <row r="13" spans="1:9" ht="24" customHeight="1" x14ac:dyDescent="0.25">
      <c r="A13" s="169" t="s">
        <v>411</v>
      </c>
      <c r="B13" s="102">
        <v>90776</v>
      </c>
      <c r="C13" s="102" t="s">
        <v>19</v>
      </c>
      <c r="D13" s="101" t="s">
        <v>413</v>
      </c>
      <c r="E13" s="109" t="s">
        <v>226</v>
      </c>
      <c r="F13" s="100">
        <v>160</v>
      </c>
      <c r="G13" s="482">
        <v>19.72</v>
      </c>
      <c r="H13" s="100">
        <f>ROUND(G13*$I$6+G13,2)</f>
        <v>25.45</v>
      </c>
      <c r="I13" s="208">
        <f>ROUND(H13*F13,2)</f>
        <v>4072</v>
      </c>
    </row>
    <row r="14" spans="1:9" s="520" customFormat="1" ht="24.75" customHeight="1" x14ac:dyDescent="0.25">
      <c r="A14" s="516" t="s">
        <v>54</v>
      </c>
      <c r="B14" s="517"/>
      <c r="C14" s="517"/>
      <c r="D14" s="517" t="s">
        <v>12</v>
      </c>
      <c r="E14" s="547"/>
      <c r="F14" s="518"/>
      <c r="G14" s="518"/>
      <c r="H14" s="518"/>
      <c r="I14" s="519">
        <f>SUM(I15:I24)</f>
        <v>4058.3299999999995</v>
      </c>
    </row>
    <row r="15" spans="1:9" ht="19.5" customHeight="1" x14ac:dyDescent="0.25">
      <c r="A15" s="170" t="s">
        <v>57</v>
      </c>
      <c r="B15" s="80">
        <v>20855</v>
      </c>
      <c r="C15" s="103" t="s">
        <v>460</v>
      </c>
      <c r="D15" s="85" t="s">
        <v>23</v>
      </c>
      <c r="E15" s="103" t="s">
        <v>24</v>
      </c>
      <c r="F15" s="83">
        <v>21</v>
      </c>
      <c r="G15" s="83">
        <v>8.2100000000000009</v>
      </c>
      <c r="H15" s="83">
        <f>ROUND(G15*$I$6+G15,2)</f>
        <v>10.6</v>
      </c>
      <c r="I15" s="208">
        <f t="shared" ref="I15:I16" si="0">ROUND(H15*F15,2)</f>
        <v>222.6</v>
      </c>
    </row>
    <row r="16" spans="1:9" ht="19.5" customHeight="1" x14ac:dyDescent="0.25">
      <c r="A16" s="170" t="s">
        <v>278</v>
      </c>
      <c r="B16" s="103">
        <v>21534</v>
      </c>
      <c r="C16" s="103" t="s">
        <v>460</v>
      </c>
      <c r="D16" s="85" t="s">
        <v>330</v>
      </c>
      <c r="E16" s="103" t="s">
        <v>15</v>
      </c>
      <c r="F16" s="83">
        <v>95.32</v>
      </c>
      <c r="G16" s="83">
        <v>4.08</v>
      </c>
      <c r="H16" s="83">
        <f t="shared" ref="H16" si="1">ROUND(G16*$I$6+G16,2)</f>
        <v>5.27</v>
      </c>
      <c r="I16" s="208">
        <f t="shared" si="0"/>
        <v>502.34</v>
      </c>
    </row>
    <row r="17" spans="1:9" x14ac:dyDescent="0.25">
      <c r="A17" s="170" t="s">
        <v>279</v>
      </c>
      <c r="B17" s="95">
        <v>20024</v>
      </c>
      <c r="C17" s="103" t="s">
        <v>460</v>
      </c>
      <c r="D17" s="90" t="s">
        <v>333</v>
      </c>
      <c r="E17" s="95" t="s">
        <v>15</v>
      </c>
      <c r="F17" s="89">
        <v>67.59</v>
      </c>
      <c r="G17" s="100">
        <v>2.91</v>
      </c>
      <c r="H17" s="89">
        <f t="shared" ref="H17:H24" si="2">ROUND(G17*$I$6+G17,2)</f>
        <v>3.76</v>
      </c>
      <c r="I17" s="208">
        <f t="shared" ref="I17:I24" si="3">ROUND(H17*F17,2)</f>
        <v>254.14</v>
      </c>
    </row>
    <row r="18" spans="1:9" x14ac:dyDescent="0.25">
      <c r="A18" s="170" t="s">
        <v>280</v>
      </c>
      <c r="B18" s="95">
        <v>20307</v>
      </c>
      <c r="C18" s="103" t="s">
        <v>460</v>
      </c>
      <c r="D18" s="90" t="s">
        <v>17</v>
      </c>
      <c r="E18" s="95" t="s">
        <v>15</v>
      </c>
      <c r="F18" s="89">
        <v>5.89</v>
      </c>
      <c r="G18" s="100">
        <v>12.12</v>
      </c>
      <c r="H18" s="89">
        <f t="shared" si="2"/>
        <v>15.64</v>
      </c>
      <c r="I18" s="208">
        <f t="shared" si="3"/>
        <v>92.12</v>
      </c>
    </row>
    <row r="19" spans="1:9" x14ac:dyDescent="0.25">
      <c r="A19" s="170" t="s">
        <v>281</v>
      </c>
      <c r="B19" s="95">
        <v>20677</v>
      </c>
      <c r="C19" s="103" t="s">
        <v>460</v>
      </c>
      <c r="D19" s="90" t="s">
        <v>358</v>
      </c>
      <c r="E19" s="95" t="s">
        <v>233</v>
      </c>
      <c r="F19" s="89">
        <v>219.52</v>
      </c>
      <c r="G19" s="100">
        <v>6.1</v>
      </c>
      <c r="H19" s="89">
        <f t="shared" si="2"/>
        <v>7.87</v>
      </c>
      <c r="I19" s="208">
        <f t="shared" si="3"/>
        <v>1727.62</v>
      </c>
    </row>
    <row r="20" spans="1:9" x14ac:dyDescent="0.25">
      <c r="A20" s="170" t="s">
        <v>282</v>
      </c>
      <c r="B20" s="95">
        <v>20016</v>
      </c>
      <c r="C20" s="103" t="s">
        <v>460</v>
      </c>
      <c r="D20" s="90" t="s">
        <v>396</v>
      </c>
      <c r="E20" s="95" t="s">
        <v>25</v>
      </c>
      <c r="F20" s="89">
        <v>1.25</v>
      </c>
      <c r="G20" s="100">
        <v>65.239999999999995</v>
      </c>
      <c r="H20" s="89">
        <f t="shared" si="2"/>
        <v>84.2</v>
      </c>
      <c r="I20" s="208">
        <f t="shared" si="3"/>
        <v>105.25</v>
      </c>
    </row>
    <row r="21" spans="1:9" ht="27.6" x14ac:dyDescent="0.25">
      <c r="A21" s="170" t="s">
        <v>283</v>
      </c>
      <c r="B21" s="95">
        <v>90447</v>
      </c>
      <c r="C21" s="95" t="s">
        <v>19</v>
      </c>
      <c r="D21" s="98" t="s">
        <v>398</v>
      </c>
      <c r="E21" s="95" t="s">
        <v>21</v>
      </c>
      <c r="F21" s="89">
        <v>18.399999999999999</v>
      </c>
      <c r="G21" s="100">
        <v>6.05</v>
      </c>
      <c r="H21" s="89">
        <f t="shared" si="2"/>
        <v>7.81</v>
      </c>
      <c r="I21" s="208">
        <f t="shared" si="3"/>
        <v>143.69999999999999</v>
      </c>
    </row>
    <row r="22" spans="1:9" x14ac:dyDescent="0.25">
      <c r="A22" s="170" t="s">
        <v>284</v>
      </c>
      <c r="B22" s="95">
        <v>98524</v>
      </c>
      <c r="C22" s="95" t="s">
        <v>19</v>
      </c>
      <c r="D22" s="98" t="s">
        <v>401</v>
      </c>
      <c r="E22" s="95" t="s">
        <v>15</v>
      </c>
      <c r="F22" s="89">
        <v>23.37</v>
      </c>
      <c r="G22" s="100">
        <v>2.68</v>
      </c>
      <c r="H22" s="89">
        <f t="shared" si="2"/>
        <v>3.46</v>
      </c>
      <c r="I22" s="208">
        <f t="shared" si="3"/>
        <v>80.86</v>
      </c>
    </row>
    <row r="23" spans="1:9" x14ac:dyDescent="0.25">
      <c r="A23" s="170" t="s">
        <v>285</v>
      </c>
      <c r="B23" s="95">
        <v>100717</v>
      </c>
      <c r="C23" s="95" t="s">
        <v>19</v>
      </c>
      <c r="D23" s="90" t="s">
        <v>449</v>
      </c>
      <c r="E23" s="95" t="s">
        <v>15</v>
      </c>
      <c r="F23" s="89">
        <v>42.94</v>
      </c>
      <c r="G23" s="100">
        <v>7.38</v>
      </c>
      <c r="H23" s="89">
        <f t="shared" si="2"/>
        <v>9.52</v>
      </c>
      <c r="I23" s="208">
        <f t="shared" si="3"/>
        <v>408.79</v>
      </c>
    </row>
    <row r="24" spans="1:9" ht="25.5" customHeight="1" x14ac:dyDescent="0.25">
      <c r="A24" s="170" t="s">
        <v>450</v>
      </c>
      <c r="B24" s="95">
        <v>20174</v>
      </c>
      <c r="C24" s="95" t="s">
        <v>460</v>
      </c>
      <c r="D24" s="90" t="s">
        <v>400</v>
      </c>
      <c r="E24" s="95" t="s">
        <v>25</v>
      </c>
      <c r="F24" s="89">
        <v>3.74</v>
      </c>
      <c r="G24" s="100">
        <v>107.92</v>
      </c>
      <c r="H24" s="89">
        <f t="shared" si="2"/>
        <v>139.28</v>
      </c>
      <c r="I24" s="208">
        <f t="shared" si="3"/>
        <v>520.91</v>
      </c>
    </row>
    <row r="25" spans="1:9" s="515" customFormat="1" ht="21.75" customHeight="1" x14ac:dyDescent="0.25">
      <c r="A25" s="511">
        <v>2</v>
      </c>
      <c r="B25" s="512"/>
      <c r="C25" s="512"/>
      <c r="D25" s="512" t="s">
        <v>26</v>
      </c>
      <c r="E25" s="546"/>
      <c r="F25" s="513"/>
      <c r="G25" s="513"/>
      <c r="H25" s="513"/>
      <c r="I25" s="514">
        <f>I26+I29+I32+I34+I42+I53</f>
        <v>51903.94999999999</v>
      </c>
    </row>
    <row r="26" spans="1:9" s="520" customFormat="1" ht="20.25" customHeight="1" x14ac:dyDescent="0.25">
      <c r="A26" s="526" t="s">
        <v>228</v>
      </c>
      <c r="B26" s="527"/>
      <c r="C26" s="527"/>
      <c r="D26" s="528" t="s">
        <v>243</v>
      </c>
      <c r="E26" s="529"/>
      <c r="F26" s="530"/>
      <c r="G26" s="529"/>
      <c r="H26" s="529"/>
      <c r="I26" s="531">
        <f>SUM(I27:I28)</f>
        <v>7089.62</v>
      </c>
    </row>
    <row r="27" spans="1:9" s="70" customFormat="1" ht="42.75" customHeight="1" x14ac:dyDescent="0.25">
      <c r="A27" s="171" t="s">
        <v>286</v>
      </c>
      <c r="B27" s="79" t="s">
        <v>245</v>
      </c>
      <c r="C27" s="79" t="s">
        <v>19</v>
      </c>
      <c r="D27" s="81" t="s">
        <v>246</v>
      </c>
      <c r="E27" s="80" t="s">
        <v>15</v>
      </c>
      <c r="F27" s="82">
        <v>74.760000000000005</v>
      </c>
      <c r="G27" s="91">
        <v>70.25</v>
      </c>
      <c r="H27" s="83">
        <f t="shared" ref="H27:H28" si="4">ROUND(G27*$I$6+G27,2)</f>
        <v>90.66</v>
      </c>
      <c r="I27" s="208">
        <f t="shared" ref="I27:I28" si="5">ROUND(H27*F27,2)</f>
        <v>6777.74</v>
      </c>
    </row>
    <row r="28" spans="1:9" s="70" customFormat="1" ht="33.75" customHeight="1" x14ac:dyDescent="0.25">
      <c r="A28" s="171" t="s">
        <v>287</v>
      </c>
      <c r="B28" s="79" t="s">
        <v>403</v>
      </c>
      <c r="C28" s="79" t="s">
        <v>19</v>
      </c>
      <c r="D28" s="85" t="s">
        <v>404</v>
      </c>
      <c r="E28" s="80" t="s">
        <v>21</v>
      </c>
      <c r="F28" s="82">
        <v>18.399999999999999</v>
      </c>
      <c r="G28" s="91">
        <v>13.13</v>
      </c>
      <c r="H28" s="83">
        <f t="shared" si="4"/>
        <v>16.95</v>
      </c>
      <c r="I28" s="208">
        <f t="shared" si="5"/>
        <v>311.88</v>
      </c>
    </row>
    <row r="29" spans="1:9" s="520" customFormat="1" ht="19.5" customHeight="1" x14ac:dyDescent="0.25">
      <c r="A29" s="526" t="s">
        <v>229</v>
      </c>
      <c r="B29" s="527"/>
      <c r="C29" s="527"/>
      <c r="D29" s="528" t="s">
        <v>16</v>
      </c>
      <c r="E29" s="529"/>
      <c r="F29" s="530"/>
      <c r="G29" s="529"/>
      <c r="H29" s="532"/>
      <c r="I29" s="533">
        <f>SUM(I30:I31)</f>
        <v>4797.0800000000008</v>
      </c>
    </row>
    <row r="30" spans="1:9" ht="45" customHeight="1" x14ac:dyDescent="0.25">
      <c r="A30" s="172" t="s">
        <v>288</v>
      </c>
      <c r="B30" s="79" t="s">
        <v>350</v>
      </c>
      <c r="C30" s="105" t="s">
        <v>19</v>
      </c>
      <c r="D30" s="85" t="s">
        <v>351</v>
      </c>
      <c r="E30" s="103" t="s">
        <v>15</v>
      </c>
      <c r="F30" s="83">
        <v>45.06</v>
      </c>
      <c r="G30" s="91">
        <v>76.42</v>
      </c>
      <c r="H30" s="83">
        <f t="shared" ref="H30:H31" si="6">ROUND(G30*$I$6+G30,2)</f>
        <v>98.63</v>
      </c>
      <c r="I30" s="208">
        <f t="shared" ref="I30:I31" si="7">ROUND(H30*F30,2)</f>
        <v>4444.2700000000004</v>
      </c>
    </row>
    <row r="31" spans="1:9" ht="41.25" customHeight="1" x14ac:dyDescent="0.25">
      <c r="A31" s="172" t="s">
        <v>360</v>
      </c>
      <c r="B31" s="79" t="s">
        <v>352</v>
      </c>
      <c r="C31" s="105" t="s">
        <v>19</v>
      </c>
      <c r="D31" s="85" t="s">
        <v>353</v>
      </c>
      <c r="E31" s="103" t="s">
        <v>233</v>
      </c>
      <c r="F31" s="83">
        <v>5.89</v>
      </c>
      <c r="G31" s="91">
        <v>46.41</v>
      </c>
      <c r="H31" s="83">
        <f t="shared" si="6"/>
        <v>59.9</v>
      </c>
      <c r="I31" s="208">
        <f t="shared" si="7"/>
        <v>352.81</v>
      </c>
    </row>
    <row r="32" spans="1:9" s="520" customFormat="1" ht="23.25" customHeight="1" x14ac:dyDescent="0.25">
      <c r="A32" s="526" t="s">
        <v>215</v>
      </c>
      <c r="B32" s="527"/>
      <c r="C32" s="527"/>
      <c r="D32" s="528" t="s">
        <v>18</v>
      </c>
      <c r="E32" s="529"/>
      <c r="F32" s="530"/>
      <c r="G32" s="529"/>
      <c r="H32" s="532"/>
      <c r="I32" s="533">
        <f>SUBTOTAL(9,I33)</f>
        <v>9681.65</v>
      </c>
    </row>
    <row r="33" spans="1:9" ht="19.5" customHeight="1" x14ac:dyDescent="0.25">
      <c r="A33" s="172" t="s">
        <v>289</v>
      </c>
      <c r="B33" s="79" t="s">
        <v>230</v>
      </c>
      <c r="C33" s="105" t="s">
        <v>13</v>
      </c>
      <c r="D33" s="85" t="s">
        <v>231</v>
      </c>
      <c r="E33" s="103" t="s">
        <v>15</v>
      </c>
      <c r="F33" s="83">
        <v>95.32</v>
      </c>
      <c r="G33" s="103">
        <v>78.7</v>
      </c>
      <c r="H33" s="83">
        <f t="shared" ref="H33:H54" si="8">ROUND(G33*$I$6+G33,2)</f>
        <v>101.57</v>
      </c>
      <c r="I33" s="208">
        <f>ROUND(H33*F33,2)</f>
        <v>9681.65</v>
      </c>
    </row>
    <row r="34" spans="1:9" s="520" customFormat="1" ht="23.25" customHeight="1" x14ac:dyDescent="0.25">
      <c r="A34" s="526" t="s">
        <v>216</v>
      </c>
      <c r="B34" s="527"/>
      <c r="C34" s="527"/>
      <c r="D34" s="528" t="s">
        <v>37</v>
      </c>
      <c r="E34" s="529"/>
      <c r="F34" s="530"/>
      <c r="G34" s="529"/>
      <c r="H34" s="532"/>
      <c r="I34" s="533">
        <f>SUM(I35:I41)</f>
        <v>10955.33</v>
      </c>
    </row>
    <row r="35" spans="1:9" ht="42" customHeight="1" x14ac:dyDescent="0.25">
      <c r="A35" s="171" t="s">
        <v>290</v>
      </c>
      <c r="B35" s="79" t="s">
        <v>336</v>
      </c>
      <c r="C35" s="79" t="s">
        <v>19</v>
      </c>
      <c r="D35" s="92" t="s">
        <v>337</v>
      </c>
      <c r="E35" s="103" t="s">
        <v>24</v>
      </c>
      <c r="F35" s="83">
        <v>2</v>
      </c>
      <c r="G35" s="80">
        <v>361.48</v>
      </c>
      <c r="H35" s="83">
        <f t="shared" si="8"/>
        <v>466.53</v>
      </c>
      <c r="I35" s="208">
        <f t="shared" ref="I35:I41" si="9">ROUND(H35*F35,2)</f>
        <v>933.06</v>
      </c>
    </row>
    <row r="36" spans="1:9" ht="28.5" customHeight="1" x14ac:dyDescent="0.25">
      <c r="A36" s="171" t="s">
        <v>291</v>
      </c>
      <c r="B36" s="79" t="s">
        <v>338</v>
      </c>
      <c r="C36" s="79" t="s">
        <v>19</v>
      </c>
      <c r="D36" s="92" t="s">
        <v>339</v>
      </c>
      <c r="E36" s="103" t="s">
        <v>24</v>
      </c>
      <c r="F36" s="83">
        <v>2</v>
      </c>
      <c r="G36" s="587">
        <v>367.29</v>
      </c>
      <c r="H36" s="83">
        <f t="shared" si="8"/>
        <v>474.02</v>
      </c>
      <c r="I36" s="208">
        <f t="shared" si="9"/>
        <v>948.04</v>
      </c>
    </row>
    <row r="37" spans="1:9" ht="30" customHeight="1" x14ac:dyDescent="0.25">
      <c r="A37" s="171" t="s">
        <v>292</v>
      </c>
      <c r="B37" s="79" t="s">
        <v>247</v>
      </c>
      <c r="C37" s="105" t="s">
        <v>19</v>
      </c>
      <c r="D37" s="81" t="s">
        <v>248</v>
      </c>
      <c r="E37" s="103" t="s">
        <v>24</v>
      </c>
      <c r="F37" s="83">
        <v>2</v>
      </c>
      <c r="G37" s="91">
        <v>391.61</v>
      </c>
      <c r="H37" s="83">
        <f t="shared" si="8"/>
        <v>505.41</v>
      </c>
      <c r="I37" s="208">
        <f t="shared" si="9"/>
        <v>1010.82</v>
      </c>
    </row>
    <row r="38" spans="1:9" ht="30" customHeight="1" x14ac:dyDescent="0.25">
      <c r="A38" s="171" t="s">
        <v>361</v>
      </c>
      <c r="B38" s="79" t="s">
        <v>340</v>
      </c>
      <c r="C38" s="105" t="s">
        <v>19</v>
      </c>
      <c r="D38" s="81" t="s">
        <v>341</v>
      </c>
      <c r="E38" s="103" t="s">
        <v>24</v>
      </c>
      <c r="F38" s="83">
        <v>8</v>
      </c>
      <c r="G38" s="91">
        <v>476.84</v>
      </c>
      <c r="H38" s="83">
        <f t="shared" si="8"/>
        <v>615.41</v>
      </c>
      <c r="I38" s="208">
        <f t="shared" si="9"/>
        <v>4923.28</v>
      </c>
    </row>
    <row r="39" spans="1:9" ht="47.25" customHeight="1" x14ac:dyDescent="0.25">
      <c r="A39" s="171" t="s">
        <v>362</v>
      </c>
      <c r="B39" s="79" t="s">
        <v>345</v>
      </c>
      <c r="C39" s="105" t="s">
        <v>346</v>
      </c>
      <c r="D39" s="81" t="s">
        <v>344</v>
      </c>
      <c r="E39" s="103" t="s">
        <v>24</v>
      </c>
      <c r="F39" s="83">
        <v>1</v>
      </c>
      <c r="G39" s="482">
        <v>477.76</v>
      </c>
      <c r="H39" s="83">
        <f t="shared" si="8"/>
        <v>616.6</v>
      </c>
      <c r="I39" s="208">
        <f t="shared" si="9"/>
        <v>616.6</v>
      </c>
    </row>
    <row r="40" spans="1:9" ht="50.25" customHeight="1" x14ac:dyDescent="0.25">
      <c r="A40" s="171" t="s">
        <v>363</v>
      </c>
      <c r="B40" s="79" t="s">
        <v>347</v>
      </c>
      <c r="C40" s="105" t="s">
        <v>19</v>
      </c>
      <c r="D40" s="81" t="s">
        <v>348</v>
      </c>
      <c r="E40" s="103" t="s">
        <v>24</v>
      </c>
      <c r="F40" s="83">
        <v>5</v>
      </c>
      <c r="G40" s="482">
        <v>92.96</v>
      </c>
      <c r="H40" s="83">
        <f t="shared" si="8"/>
        <v>119.97</v>
      </c>
      <c r="I40" s="208">
        <f t="shared" si="9"/>
        <v>599.85</v>
      </c>
    </row>
    <row r="41" spans="1:9" ht="45.75" customHeight="1" x14ac:dyDescent="0.25">
      <c r="A41" s="171" t="s">
        <v>364</v>
      </c>
      <c r="B41" s="79" t="s">
        <v>349</v>
      </c>
      <c r="C41" s="105" t="s">
        <v>19</v>
      </c>
      <c r="D41" s="85" t="s">
        <v>359</v>
      </c>
      <c r="E41" s="103" t="s">
        <v>24</v>
      </c>
      <c r="F41" s="83">
        <v>11</v>
      </c>
      <c r="G41" s="482">
        <v>135.5</v>
      </c>
      <c r="H41" s="83">
        <f t="shared" si="8"/>
        <v>174.88</v>
      </c>
      <c r="I41" s="208">
        <f t="shared" si="9"/>
        <v>1923.68</v>
      </c>
    </row>
    <row r="42" spans="1:9" s="520" customFormat="1" ht="21.75" customHeight="1" x14ac:dyDescent="0.25">
      <c r="A42" s="526" t="s">
        <v>217</v>
      </c>
      <c r="B42" s="527"/>
      <c r="C42" s="527"/>
      <c r="D42" s="528" t="s">
        <v>22</v>
      </c>
      <c r="E42" s="529"/>
      <c r="F42" s="530"/>
      <c r="G42" s="529"/>
      <c r="H42" s="532"/>
      <c r="I42" s="533">
        <f>I43+I47+I49+I51</f>
        <v>18195.389999999996</v>
      </c>
    </row>
    <row r="43" spans="1:9" s="520" customFormat="1" ht="25.5" customHeight="1" x14ac:dyDescent="0.25">
      <c r="A43" s="526" t="s">
        <v>293</v>
      </c>
      <c r="B43" s="527"/>
      <c r="C43" s="527"/>
      <c r="D43" s="528" t="s">
        <v>29</v>
      </c>
      <c r="E43" s="529"/>
      <c r="F43" s="530"/>
      <c r="G43" s="529"/>
      <c r="H43" s="532"/>
      <c r="I43" s="533">
        <f>SUM(I44:I46)</f>
        <v>15519.98</v>
      </c>
    </row>
    <row r="44" spans="1:9" ht="30" customHeight="1" x14ac:dyDescent="0.25">
      <c r="A44" s="171" t="s">
        <v>365</v>
      </c>
      <c r="B44" s="105" t="s">
        <v>27</v>
      </c>
      <c r="C44" s="105" t="s">
        <v>19</v>
      </c>
      <c r="D44" s="85" t="s">
        <v>28</v>
      </c>
      <c r="E44" s="103" t="s">
        <v>15</v>
      </c>
      <c r="F44" s="486">
        <v>219.52</v>
      </c>
      <c r="G44" s="91">
        <v>3.06</v>
      </c>
      <c r="H44" s="83">
        <f t="shared" si="8"/>
        <v>3.95</v>
      </c>
      <c r="I44" s="208">
        <f>ROUND(H44*F44,2)</f>
        <v>867.1</v>
      </c>
    </row>
    <row r="45" spans="1:9" ht="30" customHeight="1" x14ac:dyDescent="0.25">
      <c r="A45" s="171" t="s">
        <v>366</v>
      </c>
      <c r="B45" s="97">
        <v>150129</v>
      </c>
      <c r="C45" s="95" t="s">
        <v>460</v>
      </c>
      <c r="D45" s="158" t="s">
        <v>309</v>
      </c>
      <c r="E45" s="97" t="s">
        <v>15</v>
      </c>
      <c r="F45" s="486">
        <v>219.52</v>
      </c>
      <c r="G45" s="91">
        <v>15.03</v>
      </c>
      <c r="H45" s="83">
        <f t="shared" ref="H45" si="10">ROUND(G45*$I$6+G45,2)</f>
        <v>19.399999999999999</v>
      </c>
      <c r="I45" s="208">
        <f>ROUND(H45*F45,2)</f>
        <v>4258.6899999999996</v>
      </c>
    </row>
    <row r="46" spans="1:9" ht="27.6" x14ac:dyDescent="0.25">
      <c r="A46" s="171" t="s">
        <v>367</v>
      </c>
      <c r="B46" s="79" t="s">
        <v>30</v>
      </c>
      <c r="C46" s="105" t="s">
        <v>19</v>
      </c>
      <c r="D46" s="85" t="s">
        <v>31</v>
      </c>
      <c r="E46" s="103" t="s">
        <v>15</v>
      </c>
      <c r="F46" s="486">
        <v>659.53</v>
      </c>
      <c r="G46" s="91">
        <v>12.21</v>
      </c>
      <c r="H46" s="83">
        <f t="shared" si="8"/>
        <v>15.76</v>
      </c>
      <c r="I46" s="208">
        <f>ROUND(H46*F46,2)</f>
        <v>10394.19</v>
      </c>
    </row>
    <row r="47" spans="1:9" s="520" customFormat="1" ht="21.75" customHeight="1" x14ac:dyDescent="0.25">
      <c r="A47" s="526" t="s">
        <v>294</v>
      </c>
      <c r="B47" s="527"/>
      <c r="C47" s="527"/>
      <c r="D47" s="528" t="s">
        <v>33</v>
      </c>
      <c r="E47" s="529"/>
      <c r="F47" s="530"/>
      <c r="G47" s="529"/>
      <c r="H47" s="534"/>
      <c r="I47" s="533">
        <f>SUBTOTAL(9,I48)</f>
        <v>1281.94</v>
      </c>
    </row>
    <row r="48" spans="1:9" s="510" customFormat="1" ht="31.5" customHeight="1" x14ac:dyDescent="0.25">
      <c r="A48" s="170" t="s">
        <v>368</v>
      </c>
      <c r="B48" s="80" t="s">
        <v>34</v>
      </c>
      <c r="C48" s="106" t="s">
        <v>19</v>
      </c>
      <c r="D48" s="85" t="s">
        <v>35</v>
      </c>
      <c r="E48" s="80" t="s">
        <v>15</v>
      </c>
      <c r="F48" s="83">
        <v>52.56</v>
      </c>
      <c r="G48" s="84">
        <v>18.899999999999999</v>
      </c>
      <c r="H48" s="83">
        <f t="shared" si="8"/>
        <v>24.39</v>
      </c>
      <c r="I48" s="208">
        <f>ROUND(H48*F48,2)</f>
        <v>1281.94</v>
      </c>
    </row>
    <row r="49" spans="1:9" s="520" customFormat="1" ht="24.75" customHeight="1" x14ac:dyDescent="0.25">
      <c r="A49" s="526" t="s">
        <v>295</v>
      </c>
      <c r="B49" s="527"/>
      <c r="C49" s="527"/>
      <c r="D49" s="528" t="s">
        <v>36</v>
      </c>
      <c r="E49" s="529"/>
      <c r="F49" s="530"/>
      <c r="G49" s="529"/>
      <c r="H49" s="532"/>
      <c r="I49" s="533">
        <f>SUBTOTAL(9,I50)</f>
        <v>554.78</v>
      </c>
    </row>
    <row r="50" spans="1:9" ht="41.25" customHeight="1" x14ac:dyDescent="0.25">
      <c r="A50" s="170" t="s">
        <v>369</v>
      </c>
      <c r="B50" s="80">
        <v>100739</v>
      </c>
      <c r="C50" s="106" t="s">
        <v>19</v>
      </c>
      <c r="D50" s="85" t="s">
        <v>448</v>
      </c>
      <c r="E50" s="80" t="s">
        <v>15</v>
      </c>
      <c r="F50" s="83">
        <v>42.94</v>
      </c>
      <c r="G50" s="84">
        <v>10.01</v>
      </c>
      <c r="H50" s="83">
        <f t="shared" si="8"/>
        <v>12.92</v>
      </c>
      <c r="I50" s="208">
        <f>ROUND(H50*F50,2)</f>
        <v>554.78</v>
      </c>
    </row>
    <row r="51" spans="1:9" s="520" customFormat="1" ht="21.75" customHeight="1" x14ac:dyDescent="0.25">
      <c r="A51" s="526" t="s">
        <v>296</v>
      </c>
      <c r="B51" s="527"/>
      <c r="C51" s="527"/>
      <c r="D51" s="528" t="s">
        <v>37</v>
      </c>
      <c r="E51" s="529"/>
      <c r="F51" s="530"/>
      <c r="G51" s="529"/>
      <c r="H51" s="532"/>
      <c r="I51" s="533">
        <f>SUBTOTAL(9,I52)</f>
        <v>838.69</v>
      </c>
    </row>
    <row r="52" spans="1:9" ht="34.5" customHeight="1" x14ac:dyDescent="0.25">
      <c r="A52" s="170" t="s">
        <v>370</v>
      </c>
      <c r="B52" s="80">
        <v>102219</v>
      </c>
      <c r="C52" s="106" t="s">
        <v>19</v>
      </c>
      <c r="D52" s="85" t="s">
        <v>354</v>
      </c>
      <c r="E52" s="80" t="s">
        <v>15</v>
      </c>
      <c r="F52" s="83">
        <v>46.62</v>
      </c>
      <c r="G52" s="91">
        <v>13.94</v>
      </c>
      <c r="H52" s="83">
        <f t="shared" si="8"/>
        <v>17.989999999999998</v>
      </c>
      <c r="I52" s="208">
        <f>ROUND(H52*F52,2)</f>
        <v>838.69</v>
      </c>
    </row>
    <row r="53" spans="1:9" s="520" customFormat="1" ht="23.25" customHeight="1" x14ac:dyDescent="0.25">
      <c r="A53" s="535" t="s">
        <v>218</v>
      </c>
      <c r="B53" s="536"/>
      <c r="C53" s="536"/>
      <c r="D53" s="537" t="s">
        <v>20</v>
      </c>
      <c r="E53" s="536"/>
      <c r="F53" s="538"/>
      <c r="G53" s="538"/>
      <c r="H53" s="538"/>
      <c r="I53" s="538">
        <f>SUM(I54)</f>
        <v>1184.8800000000001</v>
      </c>
    </row>
    <row r="54" spans="1:9" ht="43.5" customHeight="1" x14ac:dyDescent="0.25">
      <c r="A54" s="170" t="s">
        <v>297</v>
      </c>
      <c r="B54" s="587">
        <v>87630</v>
      </c>
      <c r="C54" s="106" t="s">
        <v>19</v>
      </c>
      <c r="D54" s="85" t="s">
        <v>453</v>
      </c>
      <c r="E54" s="80" t="s">
        <v>15</v>
      </c>
      <c r="F54" s="83">
        <v>20.89</v>
      </c>
      <c r="G54" s="91">
        <v>43.95</v>
      </c>
      <c r="H54" s="83">
        <f t="shared" si="8"/>
        <v>56.72</v>
      </c>
      <c r="I54" s="208">
        <f t="shared" ref="I54" si="11">ROUND(H54*F54,2)</f>
        <v>1184.8800000000001</v>
      </c>
    </row>
    <row r="55" spans="1:9" s="515" customFormat="1" ht="25.5" customHeight="1" x14ac:dyDescent="0.25">
      <c r="A55" s="539">
        <v>3</v>
      </c>
      <c r="B55" s="540"/>
      <c r="C55" s="540"/>
      <c r="D55" s="541" t="s">
        <v>32</v>
      </c>
      <c r="E55" s="540"/>
      <c r="F55" s="542"/>
      <c r="G55" s="542"/>
      <c r="H55" s="542"/>
      <c r="I55" s="548">
        <f>SUM(I56:I63)</f>
        <v>2662.8399999999997</v>
      </c>
    </row>
    <row r="56" spans="1:9" ht="27" hidden="1" customHeight="1" x14ac:dyDescent="0.25">
      <c r="A56" s="173" t="s">
        <v>220</v>
      </c>
      <c r="B56" s="97">
        <v>60045</v>
      </c>
      <c r="C56" s="97" t="s">
        <v>13</v>
      </c>
      <c r="D56" s="483" t="s">
        <v>355</v>
      </c>
      <c r="E56" s="97" t="s">
        <v>233</v>
      </c>
      <c r="F56" s="484">
        <v>1.67</v>
      </c>
      <c r="G56" s="484">
        <v>129.08000000000001</v>
      </c>
      <c r="H56" s="89">
        <f t="shared" ref="H56:H60" si="12">ROUND(G56*$I$6+G56,2)</f>
        <v>166.59</v>
      </c>
      <c r="I56" s="208"/>
    </row>
    <row r="57" spans="1:9" ht="33.75" hidden="1" customHeight="1" x14ac:dyDescent="0.25">
      <c r="A57" s="173" t="s">
        <v>301</v>
      </c>
      <c r="B57" s="97">
        <v>101173</v>
      </c>
      <c r="C57" s="97" t="s">
        <v>19</v>
      </c>
      <c r="D57" s="483" t="s">
        <v>356</v>
      </c>
      <c r="E57" s="97" t="s">
        <v>21</v>
      </c>
      <c r="F57" s="484">
        <v>3</v>
      </c>
      <c r="G57" s="484">
        <v>64.05</v>
      </c>
      <c r="H57" s="89">
        <f t="shared" si="12"/>
        <v>82.66</v>
      </c>
      <c r="I57" s="208"/>
    </row>
    <row r="58" spans="1:9" ht="27" hidden="1" customHeight="1" x14ac:dyDescent="0.25">
      <c r="A58" s="173" t="s">
        <v>302</v>
      </c>
      <c r="B58" s="97">
        <v>50729</v>
      </c>
      <c r="C58" s="97" t="s">
        <v>13</v>
      </c>
      <c r="D58" s="483" t="s">
        <v>357</v>
      </c>
      <c r="E58" s="97" t="s">
        <v>234</v>
      </c>
      <c r="F58" s="484">
        <v>0.38</v>
      </c>
      <c r="G58" s="484">
        <v>3805.41</v>
      </c>
      <c r="H58" s="89">
        <f t="shared" si="12"/>
        <v>4911.26</v>
      </c>
      <c r="I58" s="208"/>
    </row>
    <row r="59" spans="1:9" ht="27" hidden="1" customHeight="1" x14ac:dyDescent="0.25">
      <c r="A59" s="173" t="s">
        <v>325</v>
      </c>
      <c r="B59" s="97">
        <v>60046</v>
      </c>
      <c r="C59" s="97" t="s">
        <v>13</v>
      </c>
      <c r="D59" s="483" t="s">
        <v>242</v>
      </c>
      <c r="E59" s="97" t="s">
        <v>233</v>
      </c>
      <c r="F59" s="484">
        <v>6.18</v>
      </c>
      <c r="G59" s="484">
        <v>103.76</v>
      </c>
      <c r="H59" s="89">
        <f t="shared" si="12"/>
        <v>133.91</v>
      </c>
      <c r="I59" s="208"/>
    </row>
    <row r="60" spans="1:9" ht="27" hidden="1" customHeight="1" x14ac:dyDescent="0.25">
      <c r="A60" s="173" t="s">
        <v>326</v>
      </c>
      <c r="B60" s="79" t="s">
        <v>310</v>
      </c>
      <c r="C60" s="79" t="s">
        <v>13</v>
      </c>
      <c r="D60" s="485" t="s">
        <v>244</v>
      </c>
      <c r="E60" s="80" t="s">
        <v>15</v>
      </c>
      <c r="F60" s="100">
        <v>12.36</v>
      </c>
      <c r="G60" s="80">
        <v>14.22</v>
      </c>
      <c r="H60" s="83">
        <f t="shared" si="12"/>
        <v>18.350000000000001</v>
      </c>
      <c r="I60" s="208"/>
    </row>
    <row r="61" spans="1:9" ht="48" customHeight="1" x14ac:dyDescent="0.25">
      <c r="A61" s="173" t="s">
        <v>329</v>
      </c>
      <c r="B61" s="95">
        <v>87777</v>
      </c>
      <c r="C61" s="95" t="s">
        <v>19</v>
      </c>
      <c r="D61" s="101" t="s">
        <v>221</v>
      </c>
      <c r="E61" s="95" t="s">
        <v>15</v>
      </c>
      <c r="F61" s="100">
        <v>29.32</v>
      </c>
      <c r="G61" s="91">
        <v>55.1</v>
      </c>
      <c r="H61" s="89">
        <f>ROUND(G61*$I$6+G61,2)</f>
        <v>71.11</v>
      </c>
      <c r="I61" s="208">
        <f>ROUND(H61*F61,2)</f>
        <v>2084.9499999999998</v>
      </c>
    </row>
    <row r="62" spans="1:9" ht="24" customHeight="1" x14ac:dyDescent="0.25">
      <c r="A62" s="173" t="s">
        <v>327</v>
      </c>
      <c r="B62" s="105" t="s">
        <v>27</v>
      </c>
      <c r="C62" s="105" t="s">
        <v>19</v>
      </c>
      <c r="D62" s="85" t="s">
        <v>28</v>
      </c>
      <c r="E62" s="103" t="s">
        <v>15</v>
      </c>
      <c r="F62" s="100">
        <v>29.32</v>
      </c>
      <c r="G62" s="99">
        <v>3.06</v>
      </c>
      <c r="H62" s="89">
        <f t="shared" ref="H62:H63" si="13">ROUND(G62*$I$6+G62,2)</f>
        <v>3.95</v>
      </c>
      <c r="I62" s="208">
        <f t="shared" ref="I62:I63" si="14">ROUND(H62*F62,2)</f>
        <v>115.81</v>
      </c>
    </row>
    <row r="63" spans="1:9" ht="34.5" customHeight="1" x14ac:dyDescent="0.25">
      <c r="A63" s="173" t="s">
        <v>328</v>
      </c>
      <c r="B63" s="79" t="s">
        <v>30</v>
      </c>
      <c r="C63" s="105" t="s">
        <v>19</v>
      </c>
      <c r="D63" s="85" t="s">
        <v>31</v>
      </c>
      <c r="E63" s="103" t="s">
        <v>15</v>
      </c>
      <c r="F63" s="100">
        <v>29.32</v>
      </c>
      <c r="G63" s="91">
        <v>12.21</v>
      </c>
      <c r="H63" s="89">
        <f t="shared" si="13"/>
        <v>15.76</v>
      </c>
      <c r="I63" s="208">
        <f t="shared" si="14"/>
        <v>462.08</v>
      </c>
    </row>
    <row r="64" spans="1:9" s="515" customFormat="1" ht="21.75" customHeight="1" x14ac:dyDescent="0.25">
      <c r="A64" s="521" t="s">
        <v>371</v>
      </c>
      <c r="B64" s="522"/>
      <c r="C64" s="522"/>
      <c r="D64" s="523" t="s">
        <v>38</v>
      </c>
      <c r="E64" s="524"/>
      <c r="F64" s="525"/>
      <c r="G64" s="524"/>
      <c r="H64" s="543"/>
      <c r="I64" s="548">
        <f>SUM(I65+I67+I70+I73+I76+I78)</f>
        <v>8706.09</v>
      </c>
    </row>
    <row r="65" spans="1:9" s="520" customFormat="1" ht="24" customHeight="1" x14ac:dyDescent="0.25">
      <c r="A65" s="526" t="s">
        <v>219</v>
      </c>
      <c r="B65" s="527"/>
      <c r="C65" s="527"/>
      <c r="D65" s="528" t="s">
        <v>392</v>
      </c>
      <c r="E65" s="529"/>
      <c r="F65" s="530"/>
      <c r="G65" s="529"/>
      <c r="H65" s="532"/>
      <c r="I65" s="533">
        <f>I66</f>
        <v>2856.6</v>
      </c>
    </row>
    <row r="66" spans="1:9" ht="20.25" customHeight="1" x14ac:dyDescent="0.25">
      <c r="A66" s="171" t="s">
        <v>372</v>
      </c>
      <c r="B66" s="79" t="s">
        <v>303</v>
      </c>
      <c r="C66" s="95" t="s">
        <v>460</v>
      </c>
      <c r="D66" s="107" t="s">
        <v>304</v>
      </c>
      <c r="E66" s="80" t="s">
        <v>24</v>
      </c>
      <c r="F66" s="89">
        <v>9</v>
      </c>
      <c r="G66" s="91">
        <v>245.93</v>
      </c>
      <c r="H66" s="89">
        <f t="shared" ref="H66" si="15">ROUND(G66*$I$6+G66,2)</f>
        <v>317.39999999999998</v>
      </c>
      <c r="I66" s="208">
        <f t="shared" ref="I66" si="16">ROUND(H66*F66,2)</f>
        <v>2856.6</v>
      </c>
    </row>
    <row r="67" spans="1:9" s="520" customFormat="1" ht="19.5" customHeight="1" x14ac:dyDescent="0.25">
      <c r="A67" s="526" t="s">
        <v>298</v>
      </c>
      <c r="B67" s="527"/>
      <c r="C67" s="527"/>
      <c r="D67" s="528" t="s">
        <v>39</v>
      </c>
      <c r="E67" s="529"/>
      <c r="F67" s="530"/>
      <c r="G67" s="529"/>
      <c r="H67" s="532"/>
      <c r="I67" s="533">
        <f>SUBTOTAL(9,I68:I69)</f>
        <v>3224.69</v>
      </c>
    </row>
    <row r="68" spans="1:9" ht="32.25" customHeight="1" x14ac:dyDescent="0.25">
      <c r="A68" s="171" t="s">
        <v>318</v>
      </c>
      <c r="B68" s="80" t="s">
        <v>236</v>
      </c>
      <c r="C68" s="80" t="s">
        <v>19</v>
      </c>
      <c r="D68" s="85" t="s">
        <v>40</v>
      </c>
      <c r="E68" s="80" t="s">
        <v>21</v>
      </c>
      <c r="F68" s="83">
        <v>364.4</v>
      </c>
      <c r="G68" s="86">
        <v>6.21</v>
      </c>
      <c r="H68" s="83">
        <f>ROUND(G68*$I$6+G68,2)</f>
        <v>8.01</v>
      </c>
      <c r="I68" s="208">
        <f>ROUND(H68*F68,2)</f>
        <v>2918.84</v>
      </c>
    </row>
    <row r="69" spans="1:9" ht="30" customHeight="1" x14ac:dyDescent="0.25">
      <c r="A69" s="171" t="s">
        <v>319</v>
      </c>
      <c r="B69" s="80">
        <v>91932</v>
      </c>
      <c r="C69" s="80" t="s">
        <v>19</v>
      </c>
      <c r="D69" s="81" t="s">
        <v>274</v>
      </c>
      <c r="E69" s="80" t="s">
        <v>21</v>
      </c>
      <c r="F69" s="83">
        <v>15</v>
      </c>
      <c r="G69" s="83">
        <v>15.8</v>
      </c>
      <c r="H69" s="83">
        <f t="shared" ref="H69" si="17">ROUND(G69*$I$6+G69,2)</f>
        <v>20.39</v>
      </c>
      <c r="I69" s="208">
        <f t="shared" ref="I69" si="18">ROUND(H69*F69,2)</f>
        <v>305.85000000000002</v>
      </c>
    </row>
    <row r="70" spans="1:9" s="520" customFormat="1" ht="25.5" customHeight="1" x14ac:dyDescent="0.25">
      <c r="A70" s="526" t="s">
        <v>299</v>
      </c>
      <c r="B70" s="527"/>
      <c r="C70" s="527"/>
      <c r="D70" s="528" t="s">
        <v>41</v>
      </c>
      <c r="E70" s="529"/>
      <c r="F70" s="530"/>
      <c r="G70" s="529"/>
      <c r="H70" s="544"/>
      <c r="I70" s="533">
        <f>SUBTOTAL(9,I71:I72)</f>
        <v>795.11</v>
      </c>
    </row>
    <row r="71" spans="1:9" s="510" customFormat="1" ht="30.75" customHeight="1" x14ac:dyDescent="0.25">
      <c r="A71" s="171" t="s">
        <v>320</v>
      </c>
      <c r="B71" s="80">
        <v>98307</v>
      </c>
      <c r="C71" s="80" t="s">
        <v>19</v>
      </c>
      <c r="D71" s="85" t="s">
        <v>397</v>
      </c>
      <c r="E71" s="80" t="s">
        <v>24</v>
      </c>
      <c r="F71" s="83">
        <v>8</v>
      </c>
      <c r="G71" s="84">
        <v>43.63</v>
      </c>
      <c r="H71" s="83">
        <f>ROUND(G71*$I$6+G71,2)</f>
        <v>56.31</v>
      </c>
      <c r="I71" s="208">
        <f>ROUND(H71*F71,2)</f>
        <v>450.48</v>
      </c>
    </row>
    <row r="72" spans="1:9" s="510" customFormat="1" ht="34.5" customHeight="1" x14ac:dyDescent="0.25">
      <c r="A72" s="171" t="s">
        <v>321</v>
      </c>
      <c r="B72" s="80">
        <v>91834</v>
      </c>
      <c r="C72" s="80" t="s">
        <v>19</v>
      </c>
      <c r="D72" s="85" t="s">
        <v>405</v>
      </c>
      <c r="E72" s="80" t="s">
        <v>21</v>
      </c>
      <c r="F72" s="83">
        <v>18.399999999999999</v>
      </c>
      <c r="G72" s="84">
        <v>14.51</v>
      </c>
      <c r="H72" s="83">
        <f>ROUND(G72*$I$6+G72,2)</f>
        <v>18.73</v>
      </c>
      <c r="I72" s="208">
        <f>ROUND(H72*F72,2)</f>
        <v>344.63</v>
      </c>
    </row>
    <row r="73" spans="1:9" s="520" customFormat="1" ht="24" customHeight="1" x14ac:dyDescent="0.25">
      <c r="A73" s="526" t="s">
        <v>300</v>
      </c>
      <c r="B73" s="527"/>
      <c r="C73" s="527"/>
      <c r="D73" s="528" t="s">
        <v>42</v>
      </c>
      <c r="E73" s="529"/>
      <c r="F73" s="530"/>
      <c r="G73" s="529"/>
      <c r="H73" s="544"/>
      <c r="I73" s="533">
        <f>SUM(I74:I75)</f>
        <v>172.16</v>
      </c>
    </row>
    <row r="74" spans="1:9" ht="33.75" customHeight="1" x14ac:dyDescent="0.25">
      <c r="A74" s="171" t="s">
        <v>322</v>
      </c>
      <c r="B74" s="80" t="s">
        <v>43</v>
      </c>
      <c r="C74" s="80" t="s">
        <v>19</v>
      </c>
      <c r="D74" s="85" t="s">
        <v>44</v>
      </c>
      <c r="E74" s="80" t="s">
        <v>24</v>
      </c>
      <c r="F74" s="83">
        <v>10</v>
      </c>
      <c r="G74" s="84">
        <v>11.13</v>
      </c>
      <c r="H74" s="89">
        <f t="shared" ref="H74:H75" si="19">ROUND(G74*$I$6+G74,2)</f>
        <v>14.36</v>
      </c>
      <c r="I74" s="208">
        <f t="shared" ref="I74:I75" si="20">ROUND(H74*F74,2)</f>
        <v>143.6</v>
      </c>
    </row>
    <row r="75" spans="1:9" ht="30.75" customHeight="1" x14ac:dyDescent="0.25">
      <c r="A75" s="171" t="s">
        <v>395</v>
      </c>
      <c r="B75" s="80">
        <v>93659</v>
      </c>
      <c r="C75" s="80" t="s">
        <v>19</v>
      </c>
      <c r="D75" s="81" t="s">
        <v>268</v>
      </c>
      <c r="E75" s="80" t="s">
        <v>24</v>
      </c>
      <c r="F75" s="83">
        <v>1</v>
      </c>
      <c r="G75" s="86">
        <v>22.13</v>
      </c>
      <c r="H75" s="89">
        <f t="shared" si="19"/>
        <v>28.56</v>
      </c>
      <c r="I75" s="208">
        <f t="shared" si="20"/>
        <v>28.56</v>
      </c>
    </row>
    <row r="76" spans="1:9" s="520" customFormat="1" ht="23.25" customHeight="1" x14ac:dyDescent="0.25">
      <c r="A76" s="526" t="s">
        <v>305</v>
      </c>
      <c r="B76" s="527"/>
      <c r="C76" s="527"/>
      <c r="D76" s="528" t="s">
        <v>45</v>
      </c>
      <c r="E76" s="529"/>
      <c r="F76" s="530"/>
      <c r="G76" s="529"/>
      <c r="H76" s="544"/>
      <c r="I76" s="533">
        <f>SUM(I77:I77)</f>
        <v>736.89</v>
      </c>
    </row>
    <row r="77" spans="1:9" ht="33" customHeight="1" x14ac:dyDescent="0.25">
      <c r="A77" s="171" t="s">
        <v>323</v>
      </c>
      <c r="B77" s="79" t="s">
        <v>390</v>
      </c>
      <c r="C77" s="79" t="s">
        <v>19</v>
      </c>
      <c r="D77" s="92" t="s">
        <v>391</v>
      </c>
      <c r="E77" s="88" t="s">
        <v>24</v>
      </c>
      <c r="F77" s="89">
        <v>21</v>
      </c>
      <c r="G77" s="91">
        <v>27.19</v>
      </c>
      <c r="H77" s="89">
        <f>ROUND(G77*$I$6+G77,2)</f>
        <v>35.090000000000003</v>
      </c>
      <c r="I77" s="208">
        <f>ROUND(H77*F77,2)</f>
        <v>736.89</v>
      </c>
    </row>
    <row r="78" spans="1:9" s="520" customFormat="1" ht="24.75" customHeight="1" x14ac:dyDescent="0.25">
      <c r="A78" s="526" t="s">
        <v>306</v>
      </c>
      <c r="B78" s="545"/>
      <c r="C78" s="545"/>
      <c r="D78" s="528" t="s">
        <v>46</v>
      </c>
      <c r="E78" s="545"/>
      <c r="F78" s="544"/>
      <c r="G78" s="544"/>
      <c r="H78" s="544"/>
      <c r="I78" s="533">
        <f>SUM(I79:I79)</f>
        <v>920.64</v>
      </c>
    </row>
    <row r="79" spans="1:9" ht="16.5" customHeight="1" x14ac:dyDescent="0.25">
      <c r="A79" s="171" t="s">
        <v>324</v>
      </c>
      <c r="B79" s="88">
        <v>170887</v>
      </c>
      <c r="C79" s="95" t="s">
        <v>460</v>
      </c>
      <c r="D79" s="96" t="s">
        <v>444</v>
      </c>
      <c r="E79" s="88" t="s">
        <v>24</v>
      </c>
      <c r="F79" s="89">
        <v>1</v>
      </c>
      <c r="G79" s="91">
        <v>713.34</v>
      </c>
      <c r="H79" s="89">
        <f>ROUND(G79*$I$6+G79,2)</f>
        <v>920.64</v>
      </c>
      <c r="I79" s="208">
        <f>ROUND(H79*F79,2)</f>
        <v>920.64</v>
      </c>
    </row>
    <row r="80" spans="1:9" s="515" customFormat="1" ht="24" customHeight="1" x14ac:dyDescent="0.25">
      <c r="A80" s="539">
        <v>5</v>
      </c>
      <c r="B80" s="540"/>
      <c r="C80" s="540"/>
      <c r="D80" s="541" t="s">
        <v>308</v>
      </c>
      <c r="E80" s="546"/>
      <c r="F80" s="513"/>
      <c r="G80" s="513"/>
      <c r="H80" s="513"/>
      <c r="I80" s="548">
        <f>SUM(I81:I81)</f>
        <v>1767.14</v>
      </c>
    </row>
    <row r="81" spans="1:9" ht="16.5" customHeight="1" x14ac:dyDescent="0.25">
      <c r="A81" s="173" t="s">
        <v>232</v>
      </c>
      <c r="B81" s="95">
        <v>270220</v>
      </c>
      <c r="C81" s="95" t="s">
        <v>460</v>
      </c>
      <c r="D81" s="96" t="s">
        <v>227</v>
      </c>
      <c r="E81" s="95" t="s">
        <v>15</v>
      </c>
      <c r="F81" s="100">
        <v>190.63</v>
      </c>
      <c r="G81" s="100">
        <v>7.18</v>
      </c>
      <c r="H81" s="104">
        <f>ROUND(G81*$I$6+G81,2)</f>
        <v>9.27</v>
      </c>
      <c r="I81" s="549">
        <f>ROUND(H81*F81,2)</f>
        <v>1767.14</v>
      </c>
    </row>
    <row r="82" spans="1:9" ht="31.5" customHeight="1" thickBot="1" x14ac:dyDescent="0.3">
      <c r="A82" s="207"/>
      <c r="B82" s="679" t="s">
        <v>124</v>
      </c>
      <c r="C82" s="679"/>
      <c r="D82" s="679"/>
      <c r="E82" s="679"/>
      <c r="F82" s="679"/>
      <c r="G82" s="679"/>
      <c r="H82" s="679"/>
      <c r="I82" s="588">
        <f>I9+I25+I55+I64+I80</f>
        <v>79664.00999999998</v>
      </c>
    </row>
    <row r="83" spans="1:9" x14ac:dyDescent="0.25">
      <c r="A83" s="680"/>
      <c r="B83" s="681"/>
      <c r="C83" s="681"/>
      <c r="D83" s="175"/>
      <c r="E83" s="174"/>
      <c r="F83" s="682"/>
      <c r="G83" s="681"/>
      <c r="H83" s="683"/>
      <c r="I83" s="684"/>
    </row>
    <row r="84" spans="1:9" ht="45" customHeight="1" x14ac:dyDescent="0.25">
      <c r="A84" s="688" t="s">
        <v>771</v>
      </c>
      <c r="B84" s="689"/>
      <c r="C84" s="689"/>
      <c r="D84" s="689"/>
      <c r="E84" s="689"/>
      <c r="F84" s="689"/>
      <c r="G84" s="689"/>
      <c r="H84" s="689"/>
      <c r="I84" s="690"/>
    </row>
    <row r="85" spans="1:9" ht="36.75" customHeight="1" thickBot="1" x14ac:dyDescent="0.3">
      <c r="A85" s="685"/>
      <c r="B85" s="686"/>
      <c r="C85" s="686"/>
      <c r="D85" s="686"/>
      <c r="E85" s="686"/>
      <c r="F85" s="686"/>
      <c r="G85" s="686"/>
      <c r="H85" s="686"/>
      <c r="I85" s="687"/>
    </row>
    <row r="86" spans="1:9" x14ac:dyDescent="0.25">
      <c r="A86" s="676"/>
      <c r="B86" s="677"/>
      <c r="C86" s="677"/>
      <c r="D86" s="677"/>
      <c r="E86" s="677"/>
      <c r="F86" s="677"/>
      <c r="G86" s="677"/>
      <c r="H86" s="677"/>
      <c r="I86" s="678"/>
    </row>
    <row r="87" spans="1:9" x14ac:dyDescent="0.25">
      <c r="A87" s="676"/>
      <c r="B87" s="677"/>
      <c r="C87" s="677"/>
      <c r="D87" s="677"/>
      <c r="E87" s="677"/>
      <c r="F87" s="677"/>
      <c r="G87" s="677"/>
      <c r="H87" s="677"/>
      <c r="I87" s="678"/>
    </row>
    <row r="88" spans="1:9" x14ac:dyDescent="0.25">
      <c r="A88" s="113" t="s">
        <v>770</v>
      </c>
      <c r="I88" s="76"/>
    </row>
    <row r="89" spans="1:9" x14ac:dyDescent="0.25">
      <c r="A89" s="113"/>
      <c r="I89" s="76"/>
    </row>
    <row r="90" spans="1:9" x14ac:dyDescent="0.25">
      <c r="A90" s="113"/>
      <c r="I90" s="76"/>
    </row>
    <row r="91" spans="1:9" x14ac:dyDescent="0.25">
      <c r="A91" s="113"/>
      <c r="I91" s="76"/>
    </row>
    <row r="92" spans="1:9" x14ac:dyDescent="0.25">
      <c r="A92" s="113"/>
      <c r="I92" s="76"/>
    </row>
    <row r="93" spans="1:9" x14ac:dyDescent="0.25">
      <c r="A93" s="113"/>
      <c r="I93" s="76"/>
    </row>
    <row r="94" spans="1:9" x14ac:dyDescent="0.25">
      <c r="A94" s="113"/>
      <c r="I94" s="76"/>
    </row>
    <row r="95" spans="1:9" x14ac:dyDescent="0.25">
      <c r="A95" s="113"/>
      <c r="I95" s="76"/>
    </row>
    <row r="96" spans="1:9" x14ac:dyDescent="0.25">
      <c r="A96" s="113"/>
      <c r="I96" s="76"/>
    </row>
    <row r="97" spans="1:9" x14ac:dyDescent="0.25">
      <c r="A97" s="113"/>
      <c r="I97" s="76"/>
    </row>
    <row r="98" spans="1:9" ht="14.4" thickBot="1" x14ac:dyDescent="0.3">
      <c r="A98" s="71"/>
      <c r="B98" s="72"/>
      <c r="C98" s="72"/>
      <c r="D98" s="72"/>
      <c r="E98" s="72"/>
      <c r="F98" s="72"/>
      <c r="G98" s="72"/>
      <c r="H98" s="72"/>
      <c r="I98" s="157"/>
    </row>
  </sheetData>
  <mergeCells count="18">
    <mergeCell ref="A86:I87"/>
    <mergeCell ref="B82:H82"/>
    <mergeCell ref="A83:C83"/>
    <mergeCell ref="F83:G83"/>
    <mergeCell ref="H83:I83"/>
    <mergeCell ref="A85:I85"/>
    <mergeCell ref="A84:I84"/>
    <mergeCell ref="A1:I1"/>
    <mergeCell ref="B6:E6"/>
    <mergeCell ref="F6:H6"/>
    <mergeCell ref="A7:I7"/>
    <mergeCell ref="B4:E4"/>
    <mergeCell ref="F4:G4"/>
    <mergeCell ref="I4:I5"/>
    <mergeCell ref="B5:E5"/>
    <mergeCell ref="F5:H5"/>
    <mergeCell ref="A2:I2"/>
    <mergeCell ref="A3:I3"/>
  </mergeCells>
  <phoneticPr fontId="5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headerFooter>
    <oddHeader xml:space="preserve">&amp;L </oddHeader>
    <oddFooter xml:space="preserve">&amp;L </oddFooter>
  </headerFooter>
  <colBreaks count="1" manualBreakCount="1">
    <brk id="9" max="9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69"/>
  <sheetViews>
    <sheetView view="pageBreakPreview" topLeftCell="A9" zoomScale="85" zoomScaleNormal="85" zoomScaleSheetLayoutView="85" workbookViewId="0">
      <selection activeCell="G2" sqref="G2"/>
    </sheetView>
  </sheetViews>
  <sheetFormatPr defaultColWidth="9" defaultRowHeight="15" x14ac:dyDescent="0.35"/>
  <cols>
    <col min="1" max="1" width="12" style="13" customWidth="1"/>
    <col min="2" max="2" width="10" style="13" bestFit="1" customWidth="1"/>
    <col min="3" max="3" width="9.8984375" style="13" bestFit="1" customWidth="1"/>
    <col min="4" max="4" width="78.19921875" style="14" customWidth="1"/>
    <col min="5" max="5" width="13.19921875" style="14" customWidth="1"/>
    <col min="6" max="6" width="10" style="15" customWidth="1"/>
    <col min="7" max="7" width="58.59765625" style="16" customWidth="1"/>
    <col min="8" max="8" width="3.19921875" style="5" customWidth="1"/>
    <col min="9" max="9" width="14.69921875" style="5" hidden="1" customWidth="1"/>
    <col min="10" max="10" width="14.69921875" style="5" customWidth="1"/>
    <col min="11" max="11" width="14.69921875" style="6" customWidth="1"/>
    <col min="12" max="13" width="14.69921875" style="5" customWidth="1"/>
    <col min="14" max="16" width="14.69921875" style="7" customWidth="1"/>
    <col min="17" max="19" width="14.69921875" style="5" customWidth="1"/>
    <col min="20" max="20" width="18.19921875" style="5" customWidth="1"/>
    <col min="21" max="21" width="15.69921875" style="5" customWidth="1"/>
    <col min="22" max="16384" width="9" style="5"/>
  </cols>
  <sheetData>
    <row r="1" spans="1:16" x14ac:dyDescent="0.35">
      <c r="A1" s="176"/>
      <c r="B1" s="177"/>
      <c r="C1" s="177"/>
      <c r="D1" s="178"/>
      <c r="E1" s="178"/>
      <c r="F1" s="179"/>
      <c r="G1" s="180"/>
      <c r="H1" s="407"/>
      <c r="I1" s="408"/>
    </row>
    <row r="2" spans="1:16" ht="78.75" customHeight="1" x14ac:dyDescent="0.35">
      <c r="A2" s="181"/>
      <c r="B2" s="1"/>
      <c r="C2" s="1"/>
      <c r="D2" s="2"/>
      <c r="E2" s="2"/>
      <c r="F2" s="3"/>
      <c r="G2" s="182"/>
      <c r="I2" s="409"/>
    </row>
    <row r="3" spans="1:16" ht="37.5" customHeight="1" x14ac:dyDescent="0.35">
      <c r="A3" s="653" t="s">
        <v>316</v>
      </c>
      <c r="B3" s="654"/>
      <c r="C3" s="654"/>
      <c r="D3" s="654"/>
      <c r="E3" s="654"/>
      <c r="F3" s="654"/>
      <c r="G3" s="654"/>
      <c r="H3" s="654"/>
      <c r="I3" s="655"/>
      <c r="N3" s="8"/>
      <c r="O3" s="9"/>
    </row>
    <row r="4" spans="1:16" ht="18.600000000000001" customHeight="1" x14ac:dyDescent="0.35">
      <c r="A4" s="698" t="s">
        <v>315</v>
      </c>
      <c r="B4" s="699"/>
      <c r="C4" s="699"/>
      <c r="D4" s="699"/>
      <c r="E4" s="699"/>
      <c r="F4" s="699"/>
      <c r="G4" s="699"/>
      <c r="H4" s="699"/>
      <c r="I4" s="700"/>
      <c r="N4" s="8"/>
      <c r="O4" s="9"/>
    </row>
    <row r="5" spans="1:16" ht="37.5" customHeight="1" x14ac:dyDescent="0.35">
      <c r="A5" s="216" t="s">
        <v>47</v>
      </c>
      <c r="B5" s="712" t="str">
        <f>'Orçamento Sintético '!B4:E4</f>
        <v>REVITALIZAÇÃO DA ESTRATÉGIA DE SAÚDE DA FAMÍLIA III</v>
      </c>
      <c r="C5" s="712"/>
      <c r="D5" s="712"/>
      <c r="E5" s="713"/>
      <c r="F5" s="714"/>
      <c r="G5" s="715"/>
      <c r="I5" s="692" t="s">
        <v>1</v>
      </c>
    </row>
    <row r="6" spans="1:16" ht="17.399999999999999" customHeight="1" x14ac:dyDescent="0.35">
      <c r="A6" s="168" t="s">
        <v>49</v>
      </c>
      <c r="B6" s="693" t="str">
        <f>'Orçamento Sintético '!B5:E5</f>
        <v>RUA CENTRAL, QD 61, LT 308, BAIRRO VILA DA PAZ</v>
      </c>
      <c r="C6" s="693"/>
      <c r="D6" s="693"/>
      <c r="E6" s="711"/>
      <c r="F6" s="706" t="s">
        <v>0</v>
      </c>
      <c r="G6" s="707"/>
      <c r="I6" s="692"/>
    </row>
    <row r="7" spans="1:16" ht="38.4" customHeight="1" thickBot="1" x14ac:dyDescent="0.4">
      <c r="A7" s="209" t="s">
        <v>50</v>
      </c>
      <c r="B7" s="668" t="s">
        <v>51</v>
      </c>
      <c r="C7" s="668"/>
      <c r="D7" s="668"/>
      <c r="E7" s="703"/>
      <c r="F7" s="704" t="str">
        <f>'Orçamento Sintético '!F6:H6</f>
        <v>SINAPI : 10/2023 - Pará  SEOP - 10/2023 - Pará
Encargos Sociais: Desonerados</v>
      </c>
      <c r="G7" s="705"/>
      <c r="H7" s="410"/>
      <c r="I7" s="210" t="e">
        <f>[3]BDI!D34</f>
        <v>#REF!</v>
      </c>
      <c r="N7" s="10"/>
      <c r="O7" s="10"/>
      <c r="P7" s="10"/>
    </row>
    <row r="8" spans="1:16" ht="30" customHeight="1" x14ac:dyDescent="0.35">
      <c r="A8" s="708" t="s">
        <v>56</v>
      </c>
      <c r="B8" s="709"/>
      <c r="C8" s="709"/>
      <c r="D8" s="709"/>
      <c r="E8" s="709"/>
      <c r="F8" s="709"/>
      <c r="G8" s="710"/>
      <c r="N8" s="11"/>
      <c r="O8" s="11"/>
      <c r="P8" s="11"/>
    </row>
    <row r="9" spans="1:16" ht="36.75" customHeight="1" x14ac:dyDescent="0.35">
      <c r="A9" s="417" t="s">
        <v>2</v>
      </c>
      <c r="B9" s="417" t="s">
        <v>3</v>
      </c>
      <c r="C9" s="417" t="s">
        <v>4</v>
      </c>
      <c r="D9" s="418" t="s">
        <v>5</v>
      </c>
      <c r="E9" s="417" t="s">
        <v>6</v>
      </c>
      <c r="F9" s="419" t="s">
        <v>7</v>
      </c>
      <c r="G9" s="419" t="s">
        <v>53</v>
      </c>
    </row>
    <row r="10" spans="1:16" s="108" customFormat="1" ht="24" customHeight="1" x14ac:dyDescent="0.25">
      <c r="A10" s="183" t="s">
        <v>10</v>
      </c>
      <c r="B10" s="116"/>
      <c r="C10" s="116"/>
      <c r="D10" s="117" t="s">
        <v>11</v>
      </c>
      <c r="E10" s="116"/>
      <c r="F10" s="116"/>
      <c r="G10" s="184"/>
      <c r="H10" s="114"/>
      <c r="I10" s="108" t="e">
        <f>#REF!</f>
        <v>#REF!</v>
      </c>
    </row>
    <row r="11" spans="1:16" ht="15.6" x14ac:dyDescent="0.35">
      <c r="A11" s="183" t="s">
        <v>276</v>
      </c>
      <c r="B11" s="118"/>
      <c r="C11" s="118"/>
      <c r="D11" s="119" t="str">
        <f>'Orçamento Sintético '!D10</f>
        <v>SERVIÇOS COMUNS</v>
      </c>
      <c r="E11" s="118"/>
      <c r="F11" s="120"/>
      <c r="G11" s="185"/>
      <c r="L11" s="12"/>
    </row>
    <row r="12" spans="1:16" x14ac:dyDescent="0.35">
      <c r="A12" s="186" t="s">
        <v>277</v>
      </c>
      <c r="B12" s="115">
        <f>VLOOKUP(A12,'Orçamento Sintético '!A6:I81,2,0)</f>
        <v>11340</v>
      </c>
      <c r="C12" s="121" t="str">
        <f>VLOOKUP(B12,'Orçamento Sintético '!B9:I81,2,0)</f>
        <v>SEOP</v>
      </c>
      <c r="D12" s="122" t="str">
        <f>VLOOKUP(C12,'Orçamento Sintético '!C9:I81,2,0)</f>
        <v>Placa de obra em lona com plotagem de gráfica</v>
      </c>
      <c r="E12" s="121" t="str">
        <f>VLOOKUP(A12,'Orçamento Sintético '!A11:I82,5,0)</f>
        <v>m²</v>
      </c>
      <c r="F12" s="123">
        <f>VLOOKUP(A12,'Orçamento Sintético '!A11:I82,6,0)</f>
        <v>6</v>
      </c>
      <c r="G12" s="187" t="s">
        <v>331</v>
      </c>
      <c r="L12" s="12"/>
    </row>
    <row r="13" spans="1:16" ht="29.25" customHeight="1" x14ac:dyDescent="0.35">
      <c r="A13" s="186" t="s">
        <v>410</v>
      </c>
      <c r="B13" s="115">
        <f>VLOOKUP(A13,'Orçamento Sintético '!A7:I82,2,0)</f>
        <v>90777</v>
      </c>
      <c r="C13" s="121" t="str">
        <f>VLOOKUP(B13,'Orçamento Sintético '!B10:I82,2,0)</f>
        <v>SINAPI</v>
      </c>
      <c r="D13" s="122" t="str">
        <f>VLOOKUP(C13,'Orçamento Sintético '!C10:I82,2,0)</f>
        <v>ENGENHEIRO CIVIL DE OBRA JUNIOR COM ENCARGOS COMPLEMENTARES</v>
      </c>
      <c r="E13" s="121" t="str">
        <f>VLOOKUP(A13,'Orçamento Sintético '!A12:I83,5,0)</f>
        <v>H</v>
      </c>
      <c r="F13" s="123">
        <f>VLOOKUP(A13,'Orçamento Sintético '!A12:I83,6,0)</f>
        <v>40</v>
      </c>
      <c r="G13" s="187" t="s">
        <v>433</v>
      </c>
      <c r="L13" s="12"/>
    </row>
    <row r="14" spans="1:16" ht="30" x14ac:dyDescent="0.35">
      <c r="A14" s="186" t="s">
        <v>411</v>
      </c>
      <c r="B14" s="115">
        <f>VLOOKUP(A14,'Orçamento Sintético '!A8:I83,2,0)</f>
        <v>90776</v>
      </c>
      <c r="C14" s="121" t="str">
        <f>VLOOKUP(B14,'Orçamento Sintético '!B11:I83,2,0)</f>
        <v>SINAPI</v>
      </c>
      <c r="D14" s="122" t="s">
        <v>413</v>
      </c>
      <c r="E14" s="121" t="str">
        <f>VLOOKUP(A14,'Orçamento Sintético '!A13:I84,5,0)</f>
        <v>H</v>
      </c>
      <c r="F14" s="123">
        <f>VLOOKUP(A14,'Orçamento Sintético '!A13:I84,6,0)</f>
        <v>160</v>
      </c>
      <c r="G14" s="187" t="s">
        <v>414</v>
      </c>
      <c r="L14" s="12"/>
    </row>
    <row r="15" spans="1:16" ht="29.25" customHeight="1" x14ac:dyDescent="0.35">
      <c r="A15" s="183" t="s">
        <v>54</v>
      </c>
      <c r="B15" s="125"/>
      <c r="C15" s="118"/>
      <c r="D15" s="126" t="str">
        <f>VLOOKUP(A15,'Orçamento Sintético '!A9:I82,4,0)</f>
        <v>DEMOLIÇÕES E RETIRADAS</v>
      </c>
      <c r="E15" s="118"/>
      <c r="F15" s="120"/>
      <c r="G15" s="185"/>
      <c r="L15" s="12"/>
    </row>
    <row r="16" spans="1:16" ht="27.75" customHeight="1" x14ac:dyDescent="0.35">
      <c r="A16" s="188" t="s">
        <v>57</v>
      </c>
      <c r="B16" s="115">
        <f>VLOOKUP(A16,'Orçamento Sintético '!A10:I85,2,0)</f>
        <v>20855</v>
      </c>
      <c r="C16" s="121" t="str">
        <f>VLOOKUP(A16,'Orçamento Sintético '!A7:I82,3,0)</f>
        <v>SEOP</v>
      </c>
      <c r="D16" s="124" t="str">
        <f>VLOOKUP(A16,'Orçamento Sintético '!A11:I83,4,0)</f>
        <v>Retirada de luminárias</v>
      </c>
      <c r="E16" s="121" t="str">
        <f>VLOOKUP(A16,'Orçamento Sintético '!A15:I86,5,0)</f>
        <v>UN</v>
      </c>
      <c r="F16" s="123">
        <f>VLOOKUP(A16,'Orçamento Sintético '!A15:I86,6,0)</f>
        <v>21</v>
      </c>
      <c r="G16" s="187" t="s">
        <v>447</v>
      </c>
      <c r="L16" s="12"/>
    </row>
    <row r="17" spans="1:16" ht="30" x14ac:dyDescent="0.35">
      <c r="A17" s="188" t="s">
        <v>278</v>
      </c>
      <c r="B17" s="115">
        <f>VLOOKUP(A17,'Orçamento Sintético '!A11:I86,2,0)</f>
        <v>21534</v>
      </c>
      <c r="C17" s="121" t="str">
        <f>VLOOKUP(A17,'Orçamento Sintético '!A8:I83,3,0)</f>
        <v>SEOP</v>
      </c>
      <c r="D17" s="124" t="str">
        <f>VLOOKUP(A17,'Orçamento Sintético '!A14:I84,4,0)</f>
        <v>Retirada de forro em PVC, incl. Barroteamento</v>
      </c>
      <c r="E17" s="121" t="str">
        <f>VLOOKUP(A17,'Orçamento Sintético '!A15:I87,5,0)</f>
        <v>m²</v>
      </c>
      <c r="F17" s="123">
        <f>VLOOKUP(A17,'Orçamento Sintético '!A15:I87,6,0)</f>
        <v>95.32</v>
      </c>
      <c r="G17" s="187" t="s">
        <v>332</v>
      </c>
      <c r="L17" s="12"/>
    </row>
    <row r="18" spans="1:16" ht="30" x14ac:dyDescent="0.35">
      <c r="A18" s="188" t="s">
        <v>279</v>
      </c>
      <c r="B18" s="115">
        <f>VLOOKUP(A18,'Orçamento Sintético '!A14:I87,2,0)</f>
        <v>20024</v>
      </c>
      <c r="C18" s="121" t="str">
        <f>VLOOKUP(A18,'Orçamento Sintético '!A9:I84,3,0)</f>
        <v>SEOP</v>
      </c>
      <c r="D18" s="124" t="str">
        <f>VLOOKUP(A18,'Orçamento Sintético '!A14:I85,4,0)</f>
        <v>Retirada de telhas fibrocimento sem aproveitamento</v>
      </c>
      <c r="E18" s="121" t="str">
        <f>VLOOKUP(A18,'Orçamento Sintético '!A16:I87,5,0)</f>
        <v>m²</v>
      </c>
      <c r="F18" s="123">
        <f>VLOOKUP(A18,'Orçamento Sintético '!A16:I87,6,0)</f>
        <v>67.59</v>
      </c>
      <c r="G18" s="189" t="s">
        <v>334</v>
      </c>
      <c r="L18" s="12"/>
    </row>
    <row r="19" spans="1:16" ht="30" x14ac:dyDescent="0.35">
      <c r="A19" s="188" t="s">
        <v>280</v>
      </c>
      <c r="B19" s="115">
        <f>VLOOKUP(A19,'Orçamento Sintético '!A15:I87,2,0)</f>
        <v>20307</v>
      </c>
      <c r="C19" s="121" t="str">
        <f>VLOOKUP(A19,'Orçamento Sintético '!A10:I85,3,0)</f>
        <v>SEOP</v>
      </c>
      <c r="D19" s="124" t="str">
        <f>VLOOKUP(A19,'Orçamento Sintético '!A15:I86,4,0)</f>
        <v>Retirada de telhas de barro</v>
      </c>
      <c r="E19" s="121" t="str">
        <f>VLOOKUP(A19,'Orçamento Sintético '!A17:I87,5,0)</f>
        <v>m²</v>
      </c>
      <c r="F19" s="123">
        <f>VLOOKUP(A19,'Orçamento Sintético '!A17:I87,6,0)</f>
        <v>5.89</v>
      </c>
      <c r="G19" s="189" t="s">
        <v>373</v>
      </c>
      <c r="L19" s="12"/>
    </row>
    <row r="20" spans="1:16" ht="60" x14ac:dyDescent="0.35">
      <c r="A20" s="188" t="s">
        <v>281</v>
      </c>
      <c r="B20" s="115">
        <f>VLOOKUP(A20,'Orçamento Sintético '!A15:I87,2,0)</f>
        <v>20677</v>
      </c>
      <c r="C20" s="121" t="str">
        <f>VLOOKUP(A20,'Orçamento Sintético '!A10:I85,3,0)</f>
        <v>SEOP</v>
      </c>
      <c r="D20" s="124" t="str">
        <f>VLOOKUP(A20,'Orçamento Sintético '!A15:I86,4,0)</f>
        <v>Retirada de pintura (c/ escova de aço)</v>
      </c>
      <c r="E20" s="121" t="str">
        <f>VLOOKUP(A20,'Orçamento Sintético '!A16:I87,5,0)</f>
        <v>M²</v>
      </c>
      <c r="F20" s="123">
        <f>VLOOKUP(A20,'Orçamento Sintético '!A16:I87,6,0)</f>
        <v>219.52</v>
      </c>
      <c r="G20" s="187" t="s">
        <v>446</v>
      </c>
      <c r="L20" s="12"/>
    </row>
    <row r="21" spans="1:16" ht="45" x14ac:dyDescent="0.35">
      <c r="A21" s="188" t="s">
        <v>282</v>
      </c>
      <c r="B21" s="115">
        <f>VLOOKUP(A21,'Orçamento Sintético '!A16:I87,2,0)</f>
        <v>20016</v>
      </c>
      <c r="C21" s="121" t="str">
        <f>VLOOKUP(A21,'Orçamento Sintético '!A11:I86,3,0)</f>
        <v>SEOP</v>
      </c>
      <c r="D21" s="124" t="str">
        <f>VLOOKUP(A21,'Orçamento Sintético '!A16:I87,4,0)</f>
        <v>Demolição manual de alvenaria de tijolo</v>
      </c>
      <c r="E21" s="121" t="str">
        <f>VLOOKUP(A21,'Orçamento Sintético '!A17:I87,5,0)</f>
        <v>m³</v>
      </c>
      <c r="F21" s="123">
        <f>VLOOKUP(A21,'Orçamento Sintético '!A17:I87,6,0)</f>
        <v>1.25</v>
      </c>
      <c r="G21" s="187" t="s">
        <v>454</v>
      </c>
      <c r="L21" s="12"/>
    </row>
    <row r="22" spans="1:16" ht="36" customHeight="1" x14ac:dyDescent="0.35">
      <c r="A22" s="188" t="s">
        <v>283</v>
      </c>
      <c r="B22" s="115">
        <f>VLOOKUP(A22,'Orçamento Sintético '!A17:I87,2,0)</f>
        <v>90447</v>
      </c>
      <c r="C22" s="121" t="str">
        <f>VLOOKUP(A22,'Orçamento Sintético '!A14:I87,3,0)</f>
        <v>SINAPI</v>
      </c>
      <c r="D22" s="124" t="str">
        <f>VLOOKUP(A22,'Orçamento Sintético '!A17:I87,4,0)</f>
        <v>RASGO LINEAR MANUAL EM ALVENARIA, PARA ELETRODUTOS, DIÂMETROS MENORES OU IGUAIS A 40 MM. AF_09/2023</v>
      </c>
      <c r="E22" s="121" t="str">
        <f>VLOOKUP(A22,'Orçamento Sintético '!A18:I88,5,0)</f>
        <v>M</v>
      </c>
      <c r="F22" s="123">
        <f>VLOOKUP(A22,'Orçamento Sintético '!A18:I88,6,0)</f>
        <v>18.399999999999999</v>
      </c>
      <c r="G22" s="187" t="s">
        <v>399</v>
      </c>
      <c r="L22" s="12"/>
    </row>
    <row r="23" spans="1:16" ht="36" customHeight="1" x14ac:dyDescent="0.35">
      <c r="A23" s="188" t="s">
        <v>284</v>
      </c>
      <c r="B23" s="115">
        <f>VLOOKUP(A23,'Orçamento Sintético '!A18:I88,2,0)</f>
        <v>98524</v>
      </c>
      <c r="C23" s="121" t="str">
        <f>VLOOKUP(A23,'Orçamento Sintético '!A15:I87,3,0)</f>
        <v>SINAPI</v>
      </c>
      <c r="D23" s="124" t="str">
        <f>VLOOKUP(A23,'Orçamento Sintético '!A18:I87,4,0)</f>
        <v>LIMPEZA MANUAL DE VEGETAÇÃO EM TERRENO COM ENXADA.AF_05/2018</v>
      </c>
      <c r="E23" s="121" t="str">
        <f>VLOOKUP(A23,'Orçamento Sintético '!A19:I93,5,0)</f>
        <v>m²</v>
      </c>
      <c r="F23" s="123">
        <f>VLOOKUP(A23,'Orçamento Sintético '!A19:I93,6,0)</f>
        <v>23.37</v>
      </c>
      <c r="G23" s="187" t="s">
        <v>402</v>
      </c>
      <c r="L23" s="12"/>
    </row>
    <row r="24" spans="1:16" ht="54.75" customHeight="1" x14ac:dyDescent="0.35">
      <c r="A24" s="188" t="s">
        <v>285</v>
      </c>
      <c r="B24" s="115">
        <f>VLOOKUP(A24,'Orçamento Sintético '!A19:I89,2,0)</f>
        <v>100717</v>
      </c>
      <c r="C24" s="121" t="str">
        <f>VLOOKUP(A24,'Orçamento Sintético '!A16:I88,3,0)</f>
        <v>SINAPI</v>
      </c>
      <c r="D24" s="124" t="str">
        <f>VLOOKUP(A24,'Orçamento Sintético '!A19:I88,4,0)</f>
        <v>LIXAMENTO MANUAL EM SUPERFÍCIES METÁLICAS EM OBRA. AF_01/2020</v>
      </c>
      <c r="E24" s="121" t="str">
        <f>VLOOKUP(A24,'Orçamento Sintético '!A20:I94,5,0)</f>
        <v>m²</v>
      </c>
      <c r="F24" s="123">
        <f>VLOOKUP(A24,'Orçamento Sintético '!A20:I94,6,0)</f>
        <v>42.94</v>
      </c>
      <c r="G24" s="187" t="s">
        <v>451</v>
      </c>
      <c r="L24" s="12"/>
    </row>
    <row r="25" spans="1:16" ht="46.5" customHeight="1" x14ac:dyDescent="0.35">
      <c r="A25" s="188" t="s">
        <v>450</v>
      </c>
      <c r="B25" s="115">
        <f>VLOOKUP(A25,'Orçamento Sintético '!A18:I88,2,0)</f>
        <v>20174</v>
      </c>
      <c r="C25" s="121" t="str">
        <f>VLOOKUP(A25,'Orçamento Sintético '!A15:I87,3,0)</f>
        <v>SEOP</v>
      </c>
      <c r="D25" s="124" t="str">
        <f>VLOOKUP(A25,'Orçamento Sintético '!A18:I87,4,0)</f>
        <v>Retirada de entulho - manualmente (incluindo caixa coletora)</v>
      </c>
      <c r="E25" s="121" t="str">
        <f>VLOOKUP(A25,'Orçamento Sintético '!A19:I93,5,0)</f>
        <v>m³</v>
      </c>
      <c r="F25" s="123">
        <f>VLOOKUP(A25,'Orçamento Sintético '!A19:I93,6,0)</f>
        <v>3.74</v>
      </c>
      <c r="G25" s="187" t="s">
        <v>455</v>
      </c>
      <c r="L25" s="12"/>
    </row>
    <row r="26" spans="1:16" ht="24" customHeight="1" x14ac:dyDescent="0.35">
      <c r="A26" s="183">
        <v>2</v>
      </c>
      <c r="B26" s="116"/>
      <c r="C26" s="116"/>
      <c r="D26" s="139" t="str">
        <f>VLOOKUP(A26,'Orçamento Sintético '!A25:I98,4,0)</f>
        <v>REFORMA</v>
      </c>
      <c r="E26" s="128"/>
      <c r="F26" s="129"/>
      <c r="G26" s="191"/>
    </row>
    <row r="27" spans="1:16" s="499" customFormat="1" ht="27" customHeight="1" x14ac:dyDescent="0.35">
      <c r="A27" s="493" t="s">
        <v>228</v>
      </c>
      <c r="B27" s="494"/>
      <c r="C27" s="494"/>
      <c r="D27" s="495" t="str">
        <f>VLOOKUP(A27,'Orçamento Sintético '!A25:I98,4,0)</f>
        <v>REVESTIMENTO PAREDES</v>
      </c>
      <c r="E27" s="496"/>
      <c r="F27" s="497"/>
      <c r="G27" s="498"/>
      <c r="K27" s="500"/>
      <c r="N27" s="501"/>
      <c r="O27" s="501"/>
      <c r="P27" s="501"/>
    </row>
    <row r="28" spans="1:16" ht="71.25" customHeight="1" x14ac:dyDescent="0.35">
      <c r="A28" s="188" t="s">
        <v>286</v>
      </c>
      <c r="B28" s="127" t="str">
        <f>VLOOKUP(A28,'Orçamento Sintético '!A26:I99,2,0)</f>
        <v>87271</v>
      </c>
      <c r="C28" s="127" t="str">
        <f>VLOOKUP(B28,'Orçamento Sintético '!B25:I99,2,0)</f>
        <v>SINAPI</v>
      </c>
      <c r="D28" s="134" t="str">
        <f>VLOOKUP(A28,'Orçamento Sintético '!A25:I99,4,0)</f>
        <v>REVESTIMENTO CERÂMICO PARA PAREDES INTERNAS COM PLACAS TIPO ESMALTADA EXTRA DE DIMENSÕES 25X35 CM APLICADAS EM AMBIENTES DE ÁREA MAIOR QUE 5 M² A MEIA ALTURA DAS PAREDES. AF_06/2014</v>
      </c>
      <c r="E28" s="135" t="str">
        <f>VLOOKUP(A28,'Orçamento Sintético '!A25:I98,5,0)</f>
        <v>m²</v>
      </c>
      <c r="F28" s="136">
        <f>VLOOKUP(A28,'Orçamento Sintético '!A25:I98,6,0)</f>
        <v>74.760000000000005</v>
      </c>
      <c r="G28" s="192" t="s">
        <v>335</v>
      </c>
    </row>
    <row r="29" spans="1:16" ht="71.25" customHeight="1" x14ac:dyDescent="0.35">
      <c r="A29" s="188" t="s">
        <v>287</v>
      </c>
      <c r="B29" s="127" t="str">
        <f>VLOOKUP(A29,'Orçamento Sintético '!A27:I100,2,0)</f>
        <v>104766</v>
      </c>
      <c r="C29" s="127" t="str">
        <f>VLOOKUP(B29,'Orçamento Sintético '!B26:I100,2,0)</f>
        <v>SINAPI</v>
      </c>
      <c r="D29" s="134" t="str">
        <f>VLOOKUP(A29,'Orçamento Sintético '!A26:I100,4,0)</f>
        <v>CHUMBAMENTO LINEAR EM ALVENARIA PARA ELETRODUTOS COM DIÂMETROS MENORES  OU IGUAIS A 40 MM. AF_09/2023</v>
      </c>
      <c r="E29" s="135" t="str">
        <f>VLOOKUP(A29,'Orçamento Sintético '!A26:I99,5,0)</f>
        <v>M</v>
      </c>
      <c r="F29" s="136">
        <f>VLOOKUP(A29,'Orçamento Sintético '!A26:I99,6,0)</f>
        <v>18.399999999999999</v>
      </c>
      <c r="G29" s="192" t="s">
        <v>408</v>
      </c>
    </row>
    <row r="30" spans="1:16" s="499" customFormat="1" ht="36.75" customHeight="1" x14ac:dyDescent="0.35">
      <c r="A30" s="493" t="s">
        <v>229</v>
      </c>
      <c r="B30" s="494"/>
      <c r="C30" s="494"/>
      <c r="D30" s="495" t="str">
        <f>VLOOKUP(A30,'Orçamento Sintético '!A26:I100,4,0)</f>
        <v>COBERTURA</v>
      </c>
      <c r="E30" s="496"/>
      <c r="F30" s="497"/>
      <c r="G30" s="498"/>
      <c r="K30" s="500"/>
      <c r="N30" s="501"/>
      <c r="O30" s="501"/>
      <c r="P30" s="501"/>
    </row>
    <row r="31" spans="1:16" ht="51" customHeight="1" x14ac:dyDescent="0.35">
      <c r="A31" s="188" t="s">
        <v>288</v>
      </c>
      <c r="B31" s="127" t="str">
        <f>VLOOKUP(A31,'Orçamento Sintético '!A27:I101,2,0)</f>
        <v>94207</v>
      </c>
      <c r="C31" s="127" t="str">
        <f>VLOOKUP(B31,'Orçamento Sintético '!B27:I101,2,0)</f>
        <v>SINAPI</v>
      </c>
      <c r="D31" s="134" t="str">
        <f>VLOOKUP(A31,'Orçamento Sintético '!A27:I101,4,0)</f>
        <v>TELHAMENTO COM TELHA ONDULADA DE FIBROCIMENTO E = 6 MM, COM RECOBRIMENTO LATERAL DE 1/4 DE ONDA PARA TELHADO COM INCLINAÇÃO MAIOR QUE 10°, COM ATÉ 2 ÁGUAS, INCLUSO IÇAMENTO. AF_07/2019</v>
      </c>
      <c r="E31" s="135" t="str">
        <f>VLOOKUP(A31,'Orçamento Sintético '!A26:I99,5,0)</f>
        <v>m²</v>
      </c>
      <c r="F31" s="136">
        <f>VLOOKUP(A31,'Orçamento Sintético '!A26:I99,6,0)</f>
        <v>45.06</v>
      </c>
      <c r="G31" s="189" t="s">
        <v>393</v>
      </c>
    </row>
    <row r="32" spans="1:16" ht="72.75" customHeight="1" x14ac:dyDescent="0.35">
      <c r="A32" s="188" t="s">
        <v>360</v>
      </c>
      <c r="B32" s="127" t="str">
        <f>VLOOKUP(A32,'Orçamento Sintético '!A27:I102,2,0)</f>
        <v>94445</v>
      </c>
      <c r="C32" s="127" t="str">
        <f>VLOOKUP(B32,'Orçamento Sintético '!B27:I102,2,0)</f>
        <v>SINAPI</v>
      </c>
      <c r="D32" s="134" t="str">
        <f>VLOOKUP(A32,'Orçamento Sintético '!A27:I102,4,0)</f>
        <v>TELHAMENTO COM TELHA CERÂMICA CAPA-CANAL, TIPO PLAN, COM ATÉ 2 ÁGUAS, INCLUSO TRANSPORTE VERTICAL. AF_07/2019</v>
      </c>
      <c r="E32" s="135" t="str">
        <f>VLOOKUP(A32,'Orçamento Sintético '!A27:I100,5,0)</f>
        <v>M²</v>
      </c>
      <c r="F32" s="136">
        <f>VLOOKUP(A32,'Orçamento Sintético '!A27:I100,6,0)</f>
        <v>5.89</v>
      </c>
      <c r="G32" s="189" t="s">
        <v>374</v>
      </c>
    </row>
    <row r="33" spans="1:16" s="490" customFormat="1" ht="36.75" customHeight="1" x14ac:dyDescent="0.35">
      <c r="A33" s="489" t="s">
        <v>215</v>
      </c>
      <c r="B33" s="137"/>
      <c r="C33" s="137"/>
      <c r="D33" s="130" t="str">
        <f>VLOOKUP(A33,'Orçamento Sintético '!A29:I103,4,0)</f>
        <v>FORRO</v>
      </c>
      <c r="E33" s="131"/>
      <c r="F33" s="132"/>
      <c r="G33" s="193"/>
      <c r="K33" s="491"/>
      <c r="N33" s="492"/>
      <c r="O33" s="492"/>
      <c r="P33" s="492"/>
    </row>
    <row r="34" spans="1:16" ht="36.75" customHeight="1" x14ac:dyDescent="0.35">
      <c r="A34" s="188" t="s">
        <v>289</v>
      </c>
      <c r="B34" s="127" t="str">
        <f>VLOOKUP(A34,'Orçamento Sintético '!A30:I104,2,0)</f>
        <v>140240</v>
      </c>
      <c r="C34" s="127" t="str">
        <f>VLOOKUP(B34,'Orçamento Sintético '!B30:I104,2,0)</f>
        <v>SEDOP</v>
      </c>
      <c r="D34" s="134" t="str">
        <f>VLOOKUP(A34,'Orçamento Sintético '!A30:I104,4,0)</f>
        <v>Forro em PVC 100mm entarugamento - metalico</v>
      </c>
      <c r="E34" s="135" t="str">
        <f>VLOOKUP(A34,'Orçamento Sintético '!A30:I102,5,0)</f>
        <v>m²</v>
      </c>
      <c r="F34" s="136">
        <f>VLOOKUP(A34,'Orçamento Sintético '!A30:I102,6,0)</f>
        <v>95.32</v>
      </c>
      <c r="G34" s="192" t="s">
        <v>375</v>
      </c>
    </row>
    <row r="35" spans="1:16" s="490" customFormat="1" ht="36.75" customHeight="1" x14ac:dyDescent="0.35">
      <c r="A35" s="489" t="s">
        <v>216</v>
      </c>
      <c r="B35" s="137"/>
      <c r="C35" s="137"/>
      <c r="D35" s="130" t="str">
        <f>VLOOKUP(A35,'Orçamento Sintético '!A31:I105,4,0)</f>
        <v>PORTAS</v>
      </c>
      <c r="E35" s="131"/>
      <c r="F35" s="132"/>
      <c r="G35" s="193"/>
      <c r="K35" s="491"/>
      <c r="N35" s="492"/>
      <c r="O35" s="492"/>
      <c r="P35" s="492"/>
    </row>
    <row r="36" spans="1:16" ht="45" x14ac:dyDescent="0.35">
      <c r="A36" s="186" t="s">
        <v>290</v>
      </c>
      <c r="B36" s="127" t="str">
        <f>VLOOKUP(A36,'Orçamento Sintético '!A32:I106,2,0)</f>
        <v>90820</v>
      </c>
      <c r="C36" s="127" t="str">
        <f>VLOOKUP(B36,'Orçamento Sintético '!B32:I106,2,0)</f>
        <v>SINAPI</v>
      </c>
      <c r="D36" s="134" t="str">
        <f>VLOOKUP(A36,'Orçamento Sintético '!A25:I98,4,0)</f>
        <v>PORTA DE MADEIRA PARA PINTURA, SEMI-OCA (LEVE OU MÉDIA), 60X210CM, ESPESSURA DE 3,5CM, INCLUSO DOBRADIÇAS - FORNECIMENTO E INSTALAÇÃO. AF_12/2019</v>
      </c>
      <c r="E36" s="135" t="str">
        <f>VLOOKUP(A36,'Orçamento Sintético '!A32:I104,5,0)</f>
        <v>UN</v>
      </c>
      <c r="F36" s="136">
        <f>VLOOKUP(A36,'Orçamento Sintético '!A32:I104,6,0)</f>
        <v>2</v>
      </c>
      <c r="G36" s="199" t="s">
        <v>376</v>
      </c>
    </row>
    <row r="37" spans="1:16" ht="45" x14ac:dyDescent="0.35">
      <c r="A37" s="186" t="s">
        <v>291</v>
      </c>
      <c r="B37" s="127" t="str">
        <f>VLOOKUP(A37,'Orçamento Sintético '!A33:I107,2,0)</f>
        <v>90821</v>
      </c>
      <c r="C37" s="127" t="str">
        <f>VLOOKUP(B37,'Orçamento Sintético '!B33:I107,2,0)</f>
        <v>SINAPI</v>
      </c>
      <c r="D37" s="134" t="str">
        <f>VLOOKUP(A37,'Orçamento Sintético '!A25:I98,4,0)</f>
        <v>PORTA DE MADEIRA PARA PINTURA, SEMI-OCA (LEVE OU MÉDIA), 70X210CM, ESPESSURA DE 3,5CM, INCLUSO DOBRADIÇAS - FORNECIMENTO E INSTALAÇÃO. AF_12/2019</v>
      </c>
      <c r="E37" s="135" t="str">
        <f>VLOOKUP(A37,'Orçamento Sintético '!A33:I105,5,0)</f>
        <v>UN</v>
      </c>
      <c r="F37" s="136">
        <f>VLOOKUP(A37,'Orçamento Sintético '!A33:I105,6,0)</f>
        <v>2</v>
      </c>
      <c r="G37" s="201" t="s">
        <v>377</v>
      </c>
    </row>
    <row r="38" spans="1:16" ht="27" customHeight="1" x14ac:dyDescent="0.35">
      <c r="A38" s="186" t="s">
        <v>292</v>
      </c>
      <c r="B38" s="127" t="str">
        <f>VLOOKUP(A38,'Orçamento Sintético '!A25:I98,2,0)</f>
        <v>90822</v>
      </c>
      <c r="C38" s="127" t="str">
        <f>VLOOKUP(B38,'Orçamento Sintético '!B25:I98,2,0)</f>
        <v>SINAPI</v>
      </c>
      <c r="D38" s="134" t="str">
        <f>VLOOKUP(A38,'Orçamento Sintético '!A25:I98,4,0)</f>
        <v>PORTA DE MADEIRA PARA PINTURA, SEMI-OCA (LEVE OU MÉDIA), 80X210CM, ESPESSURA DE 3,5CM, INCLUSO DOBRADIÇAS - FORNECIMENTO E INSTALAÇÃO. AF_12 /2019</v>
      </c>
      <c r="E38" s="135" t="str">
        <f>VLOOKUP(A38,'Orçamento Sintético '!A26:I98,5,0)</f>
        <v>UN</v>
      </c>
      <c r="F38" s="136">
        <f>VLOOKUP(A38,'Orçamento Sintético '!A26:I98,6,0)</f>
        <v>2</v>
      </c>
      <c r="G38" s="197" t="s">
        <v>378</v>
      </c>
      <c r="I38" s="6" t="e">
        <f>#REF!</f>
        <v>#REF!</v>
      </c>
    </row>
    <row r="39" spans="1:16" ht="45" x14ac:dyDescent="0.35">
      <c r="A39" s="186" t="s">
        <v>361</v>
      </c>
      <c r="B39" s="127" t="str">
        <f>VLOOKUP(A39,'Orçamento Sintético '!A25:I98,2,0)</f>
        <v>90823</v>
      </c>
      <c r="C39" s="127" t="str">
        <f>VLOOKUP(B39,'Orçamento Sintético '!B25:I98,2,0)</f>
        <v>SINAPI</v>
      </c>
      <c r="D39" s="134" t="str">
        <f>VLOOKUP(A39,'Orçamento Sintético '!A25:I98,4,0)</f>
        <v>PORTA DE MADEIRA PARA PINTURA, SEMI-OCA (LEVE OU MÉDIA), 90X210CM, ESPESSURA DE 3,5CM, INCLUSO DOBRADIÇAS - FORNECIMENTO E INSTALAÇÃO. AF_12/2019</v>
      </c>
      <c r="E39" s="135" t="str">
        <f>VLOOKUP(A39,'Orçamento Sintético '!A26:I98,5,0)</f>
        <v>UN</v>
      </c>
      <c r="F39" s="136">
        <f>VLOOKUP(A39,'Orçamento Sintético '!A26:I98,6,0)</f>
        <v>8</v>
      </c>
      <c r="G39" s="487" t="s">
        <v>379</v>
      </c>
    </row>
    <row r="40" spans="1:16" ht="45" x14ac:dyDescent="0.35">
      <c r="A40" s="186" t="s">
        <v>362</v>
      </c>
      <c r="B40" s="127" t="str">
        <f>VLOOKUP(A40,'Orçamento Sintético '!A25:I98,2,0)</f>
        <v>comp. 01</v>
      </c>
      <c r="C40" s="127" t="str">
        <f>VLOOKUP(B40,'Orçamento Sintético '!B26:I98,2,0)</f>
        <v>Própria</v>
      </c>
      <c r="D40" s="134" t="str">
        <f>VLOOKUP(A40,'Orçamento Sintético '!A25:I98,4,0)</f>
        <v>PORTA DE MADEIRA PARA PINTURA, SEMI-OCA (LEVE OU MÉDIA), 100X210CM, ESPESSURA DE 3,5CM, INCLUSO DOBRADIÇAS - FORNECIMENTO E INSTALAÇÃO. AF_12/2019</v>
      </c>
      <c r="E40" s="135" t="str">
        <f>VLOOKUP(A40,'Orçamento Sintético '!A26:I99,5,0)</f>
        <v>UN</v>
      </c>
      <c r="F40" s="136">
        <f>VLOOKUP(A40,'Orçamento Sintético '!A26:I99,6,0)</f>
        <v>1</v>
      </c>
      <c r="G40" s="201" t="s">
        <v>380</v>
      </c>
    </row>
    <row r="41" spans="1:16" ht="45" x14ac:dyDescent="0.35">
      <c r="A41" s="186" t="s">
        <v>363</v>
      </c>
      <c r="B41" s="127" t="str">
        <f>VLOOKUP(A41,'Orçamento Sintético '!A25:I99,2,0)</f>
        <v>91305</v>
      </c>
      <c r="C41" s="127" t="str">
        <f>VLOOKUP(B41,'Orçamento Sintético '!B26:I98,2,0)</f>
        <v>SINAPI</v>
      </c>
      <c r="D41" s="134" t="str">
        <f>VLOOKUP(A41,'Orçamento Sintético '!A26:I98,4,0)</f>
        <v>FECHADURA DE EMBUTIR PARA PORTA DE BANHEIRO, COMPLETA, ACABAMENTO PADRÃO POPULAR, INCLUSO EXECUÇÃO DE FURO - FORNECIMENTO E INSTALAÇÃO. AF_12/2019</v>
      </c>
      <c r="E41" s="135" t="str">
        <f>VLOOKUP(A41,'Orçamento Sintético '!A26:I100,5,0)</f>
        <v>UN</v>
      </c>
      <c r="F41" s="136">
        <f>VLOOKUP(A41,'Orçamento Sintético '!A26:I100,6,0)</f>
        <v>5</v>
      </c>
      <c r="G41" s="201" t="s">
        <v>381</v>
      </c>
    </row>
    <row r="42" spans="1:16" ht="45" customHeight="1" x14ac:dyDescent="0.35">
      <c r="A42" s="186" t="s">
        <v>364</v>
      </c>
      <c r="B42" s="127" t="str">
        <f>VLOOKUP(A42,'Orçamento Sintético '!A26:I100,2,0)</f>
        <v>91306</v>
      </c>
      <c r="C42" s="127" t="str">
        <f>VLOOKUP(B42,'Orçamento Sintético '!B26:I98,2,0)</f>
        <v>SINAPI</v>
      </c>
      <c r="D42" s="134" t="str">
        <f>VLOOKUP(A42,'Orçamento Sintético '!A26:I98,4,0)</f>
        <v>FECHADURA DE EMBUTIR PARA PORTAS INTERNAS, COMPLETA, ACABAMENTO PADRÃO MÉDIO, COM EXECUÇÃO DE FURO - FORNECIMENTO E INSTALAÇÃO. AF_12/2019</v>
      </c>
      <c r="E42" s="135" t="str">
        <f>VLOOKUP(A42,'Orçamento Sintético '!A26:I101,5,0)</f>
        <v>UN</v>
      </c>
      <c r="F42" s="136">
        <f>VLOOKUP(A42,'Orçamento Sintético '!A26:I101,6,0)</f>
        <v>11</v>
      </c>
      <c r="G42" s="201" t="s">
        <v>382</v>
      </c>
    </row>
    <row r="43" spans="1:16" ht="15.6" x14ac:dyDescent="0.35">
      <c r="A43" s="194" t="s">
        <v>217</v>
      </c>
      <c r="B43" s="133"/>
      <c r="C43" s="133"/>
      <c r="D43" s="130" t="str">
        <f>VLOOKUP(A43,'Orçamento Sintético '!A26:I100,4,0)</f>
        <v>PINTURA</v>
      </c>
      <c r="E43" s="131"/>
      <c r="F43" s="131"/>
      <c r="G43" s="195"/>
    </row>
    <row r="44" spans="1:16" s="499" customFormat="1" ht="42.75" customHeight="1" x14ac:dyDescent="0.35">
      <c r="A44" s="502" t="s">
        <v>293</v>
      </c>
      <c r="B44" s="503"/>
      <c r="C44" s="503"/>
      <c r="D44" s="495" t="str">
        <f>VLOOKUP(A44,'Orçamento Sintético '!A26:I101,4,0)</f>
        <v>PAREDES</v>
      </c>
      <c r="E44" s="496"/>
      <c r="F44" s="497"/>
      <c r="G44" s="504"/>
      <c r="K44" s="500"/>
      <c r="N44" s="501"/>
      <c r="O44" s="501"/>
      <c r="P44" s="501"/>
    </row>
    <row r="45" spans="1:16" ht="32.25" customHeight="1" x14ac:dyDescent="0.35">
      <c r="A45" s="196" t="s">
        <v>365</v>
      </c>
      <c r="B45" s="115" t="str">
        <f>VLOOKUP(A45,'Orçamento Sintético '!A26:I104,2,0)</f>
        <v xml:space="preserve"> 88485 </v>
      </c>
      <c r="C45" s="115" t="str">
        <f>VLOOKUP(B45,'Orçamento Sintético '!B26:I102,2,0)</f>
        <v>SINAPI</v>
      </c>
      <c r="D45" s="134" t="str">
        <f>VLOOKUP(A45,'Orçamento Sintético '!A26:I102,4,0)</f>
        <v>APLICAÇÃO DE FUNDO SELADOR ACRÍLICO EM PAREDES, UMA DEMÃO. AF_06/2014</v>
      </c>
      <c r="E45" s="135" t="str">
        <f>VLOOKUP(A45,'Orçamento Sintético '!A26:I105,5,0)</f>
        <v>m²</v>
      </c>
      <c r="F45" s="136">
        <f>VLOOKUP(A45,'Orçamento Sintético '!A26:I105,6,0)</f>
        <v>219.52</v>
      </c>
      <c r="G45" s="199" t="s">
        <v>415</v>
      </c>
    </row>
    <row r="46" spans="1:16" s="508" customFormat="1" ht="34.5" customHeight="1" x14ac:dyDescent="0.35">
      <c r="A46" s="196" t="s">
        <v>366</v>
      </c>
      <c r="B46" s="115">
        <f>VLOOKUP(A46,'Orçamento Sintético '!A27:I105,2,0)</f>
        <v>150129</v>
      </c>
      <c r="C46" s="115" t="str">
        <f>VLOOKUP(B46,'Orçamento Sintético '!B27:I103,2,0)</f>
        <v>SEOP</v>
      </c>
      <c r="D46" s="134" t="str">
        <f>VLOOKUP(A46,'Orçamento Sintético '!A26:I103,4,0)</f>
        <v>Emassamento de parede p/ receber pintura PVA</v>
      </c>
      <c r="E46" s="135" t="str">
        <f>VLOOKUP(A46,'Orçamento Sintético '!A27:I106,5,0)</f>
        <v>m²</v>
      </c>
      <c r="F46" s="136">
        <f>VLOOKUP(A46,'Orçamento Sintético '!A27:I106,6,0)</f>
        <v>219.52</v>
      </c>
      <c r="G46" s="199" t="s">
        <v>445</v>
      </c>
      <c r="K46" s="509"/>
      <c r="N46" s="506"/>
      <c r="O46" s="506"/>
      <c r="P46" s="506"/>
    </row>
    <row r="47" spans="1:16" ht="39.75" customHeight="1" x14ac:dyDescent="0.35">
      <c r="A47" s="196" t="s">
        <v>367</v>
      </c>
      <c r="B47" s="115" t="str">
        <f>VLOOKUP(A47,'Orçamento Sintético '!A26:I106,2,0)</f>
        <v xml:space="preserve"> 88489 </v>
      </c>
      <c r="C47" s="115" t="str">
        <f>VLOOKUP(B47,'Orçamento Sintético '!B26:I104,2,0)</f>
        <v>SINAPI</v>
      </c>
      <c r="D47" s="134" t="str">
        <f>VLOOKUP(A47,'Orçamento Sintético '!A26:I104,4,0)</f>
        <v>APLICAÇÃO MANUAL DE PINTURA COM TINTA LÁTEX ACRÍLICA EM PAREDES, DUAS DEMÃOS. AF_06/2014</v>
      </c>
      <c r="E47" s="135" t="str">
        <f>VLOOKUP(A47,'Orçamento Sintético '!A27:I107,5,0)</f>
        <v>m²</v>
      </c>
      <c r="F47" s="136">
        <f>VLOOKUP(A47,'Orçamento Sintético '!A27:I107,6,0)</f>
        <v>659.53</v>
      </c>
      <c r="G47" s="198" t="s">
        <v>416</v>
      </c>
    </row>
    <row r="48" spans="1:16" s="499" customFormat="1" ht="26.25" customHeight="1" x14ac:dyDescent="0.35">
      <c r="A48" s="502" t="s">
        <v>294</v>
      </c>
      <c r="B48" s="503"/>
      <c r="C48" s="503"/>
      <c r="D48" s="495" t="str">
        <f>VLOOKUP(A48,'Orçamento Sintético '!A26:I105,4,0)</f>
        <v>CALÇADA</v>
      </c>
      <c r="E48" s="496"/>
      <c r="F48" s="497"/>
      <c r="G48" s="505"/>
      <c r="K48" s="500"/>
      <c r="N48" s="501"/>
      <c r="O48" s="501"/>
      <c r="P48" s="501"/>
    </row>
    <row r="49" spans="1:16" ht="31.5" customHeight="1" x14ac:dyDescent="0.35">
      <c r="A49" s="196" t="s">
        <v>368</v>
      </c>
      <c r="B49" s="115" t="str">
        <f>VLOOKUP(A49,'Orçamento Sintético '!A26:I108,2,0)</f>
        <v xml:space="preserve"> 102491 </v>
      </c>
      <c r="C49" s="115" t="str">
        <f>VLOOKUP(B49,'Orçamento Sintético '!B26:I106,2,0)</f>
        <v>SINAPI</v>
      </c>
      <c r="D49" s="134" t="str">
        <f>VLOOKUP(A49,'Orçamento Sintético '!A26:I106,4,0)</f>
        <v>PINTURA DE PISO COM TINTA ACRÍLICA, APLICAÇÃO MANUAL, 2 DEMÃOS, INCLUSO FUNDO PREPARADOR. AF_05/2021</v>
      </c>
      <c r="E49" s="135" t="str">
        <f>VLOOKUP(A49,'Orçamento Sintético '!A27:I109,5,0)</f>
        <v>m²</v>
      </c>
      <c r="F49" s="136">
        <f>VLOOKUP(A49,'Orçamento Sintético '!A27:I109,6,0)</f>
        <v>52.56</v>
      </c>
      <c r="G49" s="198" t="s">
        <v>457</v>
      </c>
    </row>
    <row r="50" spans="1:16" s="499" customFormat="1" ht="52.5" customHeight="1" x14ac:dyDescent="0.35">
      <c r="A50" s="502" t="s">
        <v>295</v>
      </c>
      <c r="B50" s="503"/>
      <c r="C50" s="503"/>
      <c r="D50" s="495" t="str">
        <f>VLOOKUP(A50,'Orçamento Sintético '!A26:I107,4,0)</f>
        <v>PORTÕES E GRADES</v>
      </c>
      <c r="E50" s="496"/>
      <c r="F50" s="497"/>
      <c r="G50" s="505"/>
      <c r="K50" s="500"/>
      <c r="N50" s="501"/>
      <c r="O50" s="501"/>
      <c r="P50" s="501"/>
    </row>
    <row r="51" spans="1:16" ht="47.25" customHeight="1" x14ac:dyDescent="0.35">
      <c r="A51" s="196" t="s">
        <v>369</v>
      </c>
      <c r="B51" s="115">
        <f>VLOOKUP(A51,'Orçamento Sintético '!A26:I110,2,0)</f>
        <v>100739</v>
      </c>
      <c r="C51" s="115" t="str">
        <f>VLOOKUP(B51,'Orçamento Sintético '!B27:I108,2,0)</f>
        <v>SINAPI</v>
      </c>
      <c r="D51" s="134" t="str">
        <f>VLOOKUP(A51,'Orçamento Sintético '!A27:I108,4,0)</f>
        <v>PINTURA COM TINTA ALQUÍDICA DE ACABAMENTO (ESMALTE SINTÉTICO ACETINADO) PULVERIZADA SOBRE PERFIL METÁLICO EXECUTADO EM FÁBRICA (POR DEMÃO). AF_01/2020_PE</v>
      </c>
      <c r="E51" s="135" t="str">
        <f>VLOOKUP(A51,'Orçamento Sintético '!A29:I111,5,0)</f>
        <v>m²</v>
      </c>
      <c r="F51" s="136">
        <f>VLOOKUP(A51,'Orçamento Sintético '!A29:I111,6,0)</f>
        <v>42.94</v>
      </c>
      <c r="G51" s="199" t="s">
        <v>417</v>
      </c>
    </row>
    <row r="52" spans="1:16" s="499" customFormat="1" ht="29.25" customHeight="1" x14ac:dyDescent="0.35">
      <c r="A52" s="502" t="s">
        <v>296</v>
      </c>
      <c r="B52" s="494"/>
      <c r="C52" s="494"/>
      <c r="D52" s="495" t="str">
        <f>VLOOKUP(A52,'Orçamento Sintético '!A27:I110,4,0)</f>
        <v>PORTAS</v>
      </c>
      <c r="E52" s="496"/>
      <c r="F52" s="497"/>
      <c r="G52" s="505"/>
      <c r="K52" s="500"/>
      <c r="N52" s="501"/>
      <c r="O52" s="501"/>
      <c r="P52" s="501"/>
    </row>
    <row r="53" spans="1:16" ht="43.5" customHeight="1" x14ac:dyDescent="0.35">
      <c r="A53" s="196" t="s">
        <v>370</v>
      </c>
      <c r="B53" s="127">
        <f>VLOOKUP(A53,'Orçamento Sintético '!A27:I113,2,0)</f>
        <v>102219</v>
      </c>
      <c r="C53" s="127" t="str">
        <f>VLOOKUP(B53,'Orçamento Sintético '!B29:I111,2,0)</f>
        <v>SINAPI</v>
      </c>
      <c r="D53" s="134" t="str">
        <f>VLOOKUP(A53,'Orçamento Sintético '!A27:I111,4,0)</f>
        <v>PINTURA TINTA DE ACABAMENTO (PIGMENTADA) ESMALTE SINTÉTICO ACETINADO EM MADEIRA, 2 DEMÃOS. AF_01/2021</v>
      </c>
      <c r="E53" s="135" t="str">
        <f>VLOOKUP(A53,'Orçamento Sintético '!A29:I114,5,0)</f>
        <v>m²</v>
      </c>
      <c r="F53" s="136">
        <f>VLOOKUP(A53,'Orçamento Sintético '!A29:I114,6,0)</f>
        <v>46.62</v>
      </c>
      <c r="G53" s="198" t="s">
        <v>418</v>
      </c>
    </row>
    <row r="54" spans="1:16" s="499" customFormat="1" ht="29.25" customHeight="1" x14ac:dyDescent="0.35">
      <c r="A54" s="502" t="s">
        <v>218</v>
      </c>
      <c r="B54" s="494"/>
      <c r="C54" s="494"/>
      <c r="D54" s="495" t="str">
        <f>VLOOKUP(A54,'Orçamento Sintético '!A28:I112,4,0)</f>
        <v>PISO</v>
      </c>
      <c r="E54" s="505"/>
      <c r="F54" s="505"/>
      <c r="G54" s="505"/>
      <c r="K54" s="500"/>
      <c r="N54" s="501"/>
      <c r="O54" s="501"/>
      <c r="P54" s="501"/>
    </row>
    <row r="55" spans="1:16" ht="60.75" customHeight="1" x14ac:dyDescent="0.35">
      <c r="A55" s="196" t="s">
        <v>297</v>
      </c>
      <c r="B55" s="127">
        <f>VLOOKUP(A55,'Orçamento Sintético '!A29:I115,2,0)</f>
        <v>87630</v>
      </c>
      <c r="C55" s="127" t="str">
        <f>VLOOKUP(B55,'Orçamento Sintético '!B31:I113,2,0)</f>
        <v>SINAPI</v>
      </c>
      <c r="D55" s="134" t="str">
        <f>VLOOKUP(A55,'Orçamento Sintético '!A29:I113,4,0)</f>
        <v>CONTRAPISO EM ARGAMASSA TRAÇO 1:4 (CIMENTO E AREIA), PREPARO MECÂNICO COM BETONEIRA 400 L, APLICADO EM ÁREAS SECAS SOBRE LAJE, ADERIDO, ACABAMENTO NÃO REFORÇADO, ESPESSURA 3CM. AF_07/2021</v>
      </c>
      <c r="E55" s="135" t="str">
        <f>VLOOKUP(A55,'Orçamento Sintético '!A31:I116,5,0)</f>
        <v>m²</v>
      </c>
      <c r="F55" s="136">
        <f>VLOOKUP(A55,'Orçamento Sintético '!A31:I116,6,0)</f>
        <v>20.89</v>
      </c>
      <c r="G55" s="198" t="s">
        <v>456</v>
      </c>
    </row>
    <row r="56" spans="1:16" s="490" customFormat="1" ht="44.25" customHeight="1" x14ac:dyDescent="0.35">
      <c r="A56" s="194" t="s">
        <v>383</v>
      </c>
      <c r="B56" s="488"/>
      <c r="C56" s="488"/>
      <c r="D56" s="130" t="s">
        <v>32</v>
      </c>
      <c r="E56" s="131"/>
      <c r="F56" s="132"/>
      <c r="G56" s="195"/>
      <c r="K56" s="491"/>
      <c r="N56" s="492"/>
      <c r="O56" s="492"/>
      <c r="P56" s="492"/>
    </row>
    <row r="57" spans="1:16" s="508" customFormat="1" hidden="1" x14ac:dyDescent="0.35">
      <c r="A57" s="196" t="s">
        <v>220</v>
      </c>
      <c r="B57" s="127">
        <f>VLOOKUP(A57,'Orçamento Sintético '!A27:I115,2,0)</f>
        <v>60045</v>
      </c>
      <c r="C57" s="127" t="str">
        <f>VLOOKUP(B57,'Orçamento Sintético '!B27:I113,2,0)</f>
        <v>SEDOP</v>
      </c>
      <c r="D57" s="134" t="str">
        <f>VLOOKUP(A57,'Orçamento Sintético '!A29:I113,4,0)</f>
        <v>Alvenaria tijolo de barro a singelo</v>
      </c>
      <c r="E57" s="135" t="str">
        <f>VLOOKUP(A57,'Orçamento Sintético '!A29:I116,5,0)</f>
        <v>M²</v>
      </c>
      <c r="F57" s="136">
        <f>VLOOKUP(A57,'Orçamento Sintético '!A29:I116,6,0)</f>
        <v>1.67</v>
      </c>
      <c r="G57" s="201" t="s">
        <v>384</v>
      </c>
      <c r="K57" s="509"/>
      <c r="N57" s="506"/>
      <c r="O57" s="506"/>
      <c r="P57" s="506"/>
    </row>
    <row r="58" spans="1:16" s="508" customFormat="1" ht="30" hidden="1" x14ac:dyDescent="0.35">
      <c r="A58" s="196" t="s">
        <v>301</v>
      </c>
      <c r="B58" s="127">
        <f>VLOOKUP(A58,'Orçamento Sintético '!A29:I116,2,0)</f>
        <v>101173</v>
      </c>
      <c r="C58" s="127" t="str">
        <f>VLOOKUP(B58,'Orçamento Sintético '!B29:I114,2,0)</f>
        <v>SINAPI</v>
      </c>
      <c r="D58" s="134" t="str">
        <f>VLOOKUP(A58,'Orçamento Sintético '!A29:I114,4,0)</f>
        <v>ESTACA BROCA DE CONCRETO, DIÂMETRO DE 20CM, ESCAVAÇÃO MANUAL COM TRADO CONCHA, COM ARMADURA DE ARRANQUE. AF_05/2020</v>
      </c>
      <c r="E58" s="135" t="str">
        <f>VLOOKUP(A58,'Orçamento Sintético '!A30:I117,5,0)</f>
        <v>M</v>
      </c>
      <c r="F58" s="136">
        <f>VLOOKUP(A58,'Orçamento Sintético '!A30:I117,6,0)</f>
        <v>3</v>
      </c>
      <c r="G58" s="200" t="s">
        <v>385</v>
      </c>
      <c r="K58" s="509"/>
      <c r="N58" s="506"/>
      <c r="O58" s="506"/>
      <c r="P58" s="506"/>
    </row>
    <row r="59" spans="1:16" s="508" customFormat="1" ht="51" hidden="1" customHeight="1" x14ac:dyDescent="0.35">
      <c r="A59" s="196" t="s">
        <v>302</v>
      </c>
      <c r="B59" s="127">
        <f>VLOOKUP(A59,'Orçamento Sintético '!A29:I117,2,0)</f>
        <v>50729</v>
      </c>
      <c r="C59" s="127" t="str">
        <f>VLOOKUP(B59,'Orçamento Sintético '!B29:I115,2,0)</f>
        <v>SEDOP</v>
      </c>
      <c r="D59" s="134" t="str">
        <f>VLOOKUP(A59,'Orçamento Sintético '!A29:I115,4,0)</f>
        <v>Concreto armado fck=20MPA c/ forma mad. branca (incl. lançamento adensamento).</v>
      </c>
      <c r="E59" s="135" t="str">
        <f>VLOOKUP(A59,'Orçamento Sintético '!A32:I118,5,0)</f>
        <v>M³</v>
      </c>
      <c r="F59" s="136">
        <f>VLOOKUP(A59,'Orçamento Sintético '!A32:I118,6,0)</f>
        <v>0.38</v>
      </c>
      <c r="G59" s="199" t="s">
        <v>386</v>
      </c>
      <c r="K59" s="509"/>
      <c r="N59" s="506"/>
      <c r="O59" s="506"/>
      <c r="P59" s="506"/>
    </row>
    <row r="60" spans="1:16" s="508" customFormat="1" hidden="1" x14ac:dyDescent="0.35">
      <c r="A60" s="196" t="s">
        <v>325</v>
      </c>
      <c r="B60" s="115">
        <f>VLOOKUP(A60,'Orçamento Sintético '!A29:I118,2,0)</f>
        <v>60046</v>
      </c>
      <c r="C60" s="115" t="str">
        <f>VLOOKUP(B60,'Orçamento Sintético '!B29:I116,2,0)</f>
        <v>SEDOP</v>
      </c>
      <c r="D60" s="124" t="str">
        <f>VLOOKUP(A60,'Orçamento Sintético '!A29:I116,4,0)</f>
        <v>Alvenaria tijolo de barro a cutelo</v>
      </c>
      <c r="E60" s="135" t="str">
        <f>VLOOKUP(A60,'Orçamento Sintético '!A32:I119,5,0)</f>
        <v>M²</v>
      </c>
      <c r="F60" s="136">
        <f>VLOOKUP(A60,'Orçamento Sintético '!A32:I119,6,0)</f>
        <v>6.18</v>
      </c>
      <c r="G60" s="507" t="s">
        <v>387</v>
      </c>
      <c r="K60" s="509"/>
      <c r="N60" s="506"/>
      <c r="O60" s="506"/>
      <c r="P60" s="506"/>
    </row>
    <row r="61" spans="1:16" s="508" customFormat="1" hidden="1" x14ac:dyDescent="0.35">
      <c r="A61" s="196" t="s">
        <v>326</v>
      </c>
      <c r="B61" s="115" t="str">
        <f>VLOOKUP(A61,'Orçamento Sintético '!A29:I119,2,0)</f>
        <v>110143</v>
      </c>
      <c r="C61" s="115" t="str">
        <f>VLOOKUP(B61,'Orçamento Sintético '!B30:I117,2,0)</f>
        <v>SEDOP</v>
      </c>
      <c r="D61" s="124" t="str">
        <f>VLOOKUP(A61,'Orçamento Sintético '!A29:I117,4,0)</f>
        <v>Chapisco de cimento e areia no traço 1:3</v>
      </c>
      <c r="E61" s="135" t="str">
        <f>VLOOKUP(A61,'Orçamento Sintético '!A32:I120,5,0)</f>
        <v>m²</v>
      </c>
      <c r="F61" s="136">
        <f>VLOOKUP(A61,'Orçamento Sintético '!A32:I120,6,0)</f>
        <v>12.36</v>
      </c>
      <c r="G61" s="507" t="s">
        <v>388</v>
      </c>
      <c r="K61" s="509"/>
      <c r="N61" s="506"/>
      <c r="O61" s="506"/>
      <c r="P61" s="506"/>
    </row>
    <row r="62" spans="1:16" s="508" customFormat="1" ht="45" x14ac:dyDescent="0.35">
      <c r="A62" s="196" t="s">
        <v>329</v>
      </c>
      <c r="B62" s="115">
        <f>VLOOKUP(A62,'Orçamento Sintético '!A29:I120,2,0)</f>
        <v>87777</v>
      </c>
      <c r="C62" s="115" t="str">
        <f>VLOOKUP(B62,'Orçamento Sintético '!B32:I118,2,0)</f>
        <v>SINAPI</v>
      </c>
      <c r="D62" s="124" t="str">
        <f>VLOOKUP(A62,'Orçamento Sintético '!A30:I118,4,0)</f>
        <v>ARGAMASSA TRAÇO 1:2:8 (EM VOLUME DE CIMENTO, CAL E AREIA MÉDIA ÚMIDA) PARA EMBOÇO/MASSA ÚNICA/ASSENTAMENTO DE ALVENARIA DE VEDAÇÃO, PREPARO MANUAL. AF_08/2019</v>
      </c>
      <c r="E62" s="135" t="str">
        <f>VLOOKUP(A62,'Orçamento Sintético '!A32:I121,5,0)</f>
        <v>m²</v>
      </c>
      <c r="F62" s="136">
        <f>VLOOKUP(A62,'Orçamento Sintético '!A32:I121,6,0)</f>
        <v>29.32</v>
      </c>
      <c r="G62" s="507" t="s">
        <v>452</v>
      </c>
      <c r="K62" s="509"/>
      <c r="N62" s="506"/>
      <c r="O62" s="506"/>
      <c r="P62" s="506"/>
    </row>
    <row r="63" spans="1:16" s="508" customFormat="1" ht="29.25" customHeight="1" x14ac:dyDescent="0.35">
      <c r="A63" s="196" t="s">
        <v>327</v>
      </c>
      <c r="B63" s="115" t="str">
        <f>VLOOKUP(A63,'Orçamento Sintético '!A30:I121,2,0)</f>
        <v xml:space="preserve"> 88485 </v>
      </c>
      <c r="C63" s="115" t="str">
        <f>VLOOKUP(B63,'Orçamento Sintético '!B32:I119,2,0)</f>
        <v>SINAPI</v>
      </c>
      <c r="D63" s="124" t="str">
        <f>VLOOKUP(A63,'Orçamento Sintético '!A32:I119,4,0)</f>
        <v>APLICAÇÃO DE FUNDO SELADOR ACRÍLICO EM PAREDES, UMA DEMÃO. AF_06/2014</v>
      </c>
      <c r="E63" s="135" t="str">
        <f>VLOOKUP(A63,'Orçamento Sintético '!A32:I122,5,0)</f>
        <v>m²</v>
      </c>
      <c r="F63" s="136">
        <f>VLOOKUP(A63,'Orçamento Sintético '!A32:I122,6,0)</f>
        <v>29.32</v>
      </c>
      <c r="G63" s="507" t="s">
        <v>389</v>
      </c>
      <c r="K63" s="509"/>
      <c r="N63" s="506"/>
      <c r="O63" s="506"/>
      <c r="P63" s="506"/>
    </row>
    <row r="64" spans="1:16" ht="30" x14ac:dyDescent="0.35">
      <c r="A64" s="196" t="s">
        <v>328</v>
      </c>
      <c r="B64" s="115" t="str">
        <f>VLOOKUP(A64,'Orçamento Sintético '!A31:I122,2,0)</f>
        <v xml:space="preserve"> 88489 </v>
      </c>
      <c r="C64" s="115" t="str">
        <f>VLOOKUP(B64,'Orçamento Sintético '!B33:I120,2,0)</f>
        <v>SINAPI</v>
      </c>
      <c r="D64" s="134" t="str">
        <f>VLOOKUP(A64,'Orçamento Sintético '!A32:I120,4,0)</f>
        <v>APLICAÇÃO MANUAL DE PINTURA COM TINTA LÁTEX ACRÍLICA EM PAREDES, DUAS DEMÃOS. AF_06/2014</v>
      </c>
      <c r="E64" s="135" t="str">
        <f>VLOOKUP(A64,'Orçamento Sintético '!A33:I123,5,0)</f>
        <v>m²</v>
      </c>
      <c r="F64" s="136">
        <f>VLOOKUP(A64,'Orçamento Sintético '!A33:I123,6,0)</f>
        <v>29.32</v>
      </c>
      <c r="G64" s="507" t="s">
        <v>389</v>
      </c>
    </row>
    <row r="65" spans="1:16" s="490" customFormat="1" ht="15.6" x14ac:dyDescent="0.35">
      <c r="A65" s="194" t="s">
        <v>371</v>
      </c>
      <c r="B65" s="116"/>
      <c r="C65" s="116"/>
      <c r="D65" s="126" t="str">
        <f>VLOOKUP(A65,'Orçamento Sintético '!A32:I121,4,0)</f>
        <v>INSTALAÇÕES ELÉTRICAS</v>
      </c>
      <c r="E65" s="131"/>
      <c r="F65" s="132"/>
      <c r="G65" s="195"/>
      <c r="K65" s="491"/>
      <c r="N65" s="492"/>
      <c r="O65" s="492"/>
      <c r="P65" s="492"/>
    </row>
    <row r="66" spans="1:16" s="490" customFormat="1" ht="15.6" x14ac:dyDescent="0.35">
      <c r="A66" s="194" t="s">
        <v>219</v>
      </c>
      <c r="B66" s="116"/>
      <c r="C66" s="116"/>
      <c r="D66" s="126" t="str">
        <f>VLOOKUP(A66,'Orçamento Sintético '!A32:I122,4,0)</f>
        <v>REFRIGERAÇÃO</v>
      </c>
      <c r="E66" s="131"/>
      <c r="F66" s="132"/>
      <c r="G66" s="195"/>
      <c r="K66" s="491"/>
      <c r="N66" s="492"/>
      <c r="O66" s="492"/>
      <c r="P66" s="492"/>
    </row>
    <row r="67" spans="1:16" x14ac:dyDescent="0.35">
      <c r="A67" s="196" t="s">
        <v>372</v>
      </c>
      <c r="B67" s="127" t="str">
        <f>VLOOKUP(A67,'Orçamento Sintético '!A32:I125,2,0)</f>
        <v xml:space="preserve">231084 </v>
      </c>
      <c r="C67" s="127" t="str">
        <f>VLOOKUP(B67,'Orçamento Sintético '!B32:I123,2,0)</f>
        <v>SEOP</v>
      </c>
      <c r="D67" s="134" t="str">
        <f>VLOOKUP(A67,'Orçamento Sintético '!A32:I123,4,0)</f>
        <v xml:space="preserve">Ponto de dreno p/ split (10m) </v>
      </c>
      <c r="E67" s="135" t="str">
        <f>VLOOKUP(A67,'Orçamento Sintético '!A37:I126,5,0)</f>
        <v>UN</v>
      </c>
      <c r="F67" s="136">
        <f>VLOOKUP(A67,'Orçamento Sintético '!A37:I126,6,0)</f>
        <v>9</v>
      </c>
      <c r="G67" s="198" t="s">
        <v>419</v>
      </c>
    </row>
    <row r="68" spans="1:16" ht="15.6" x14ac:dyDescent="0.35">
      <c r="A68" s="194" t="s">
        <v>298</v>
      </c>
      <c r="B68" s="137"/>
      <c r="C68" s="137"/>
      <c r="D68" s="130" t="str">
        <f>VLOOKUP(A68,'Orçamento Sintético '!A42:I130,4,0)</f>
        <v>CABOS</v>
      </c>
      <c r="E68" s="138"/>
      <c r="F68" s="138"/>
      <c r="G68" s="195"/>
    </row>
    <row r="69" spans="1:16" ht="30.75" customHeight="1" x14ac:dyDescent="0.35">
      <c r="A69" s="196" t="s">
        <v>318</v>
      </c>
      <c r="B69" s="115" t="str">
        <f>VLOOKUP(A69,'Orçamento Sintético '!A42:I133,2,0)</f>
        <v xml:space="preserve"> 91928 </v>
      </c>
      <c r="C69" s="115" t="str">
        <f>VLOOKUP(B69,'Orçamento Sintético '!B42:I131,2,0)</f>
        <v>SINAPI</v>
      </c>
      <c r="D69" s="124" t="str">
        <f>VLOOKUP(A69,'Orçamento Sintético '!A42:I131,4,0)</f>
        <v>CABO DE COBRE FLEXÍVEL ISOLADO, 4 MM², ANTI-CHAMA 450/750 V, PARA CIRCUITOS TERMINAIS - FORNECIMENTO E INSTALAÇÃO. AF_12/2015</v>
      </c>
      <c r="E69" s="135" t="str">
        <f>VLOOKUP(A69,'Orçamento Sintético '!A42:I134,5,0)</f>
        <v>M</v>
      </c>
      <c r="F69" s="136">
        <f>VLOOKUP(A69,'Orçamento Sintético '!A42:I134,6,0)</f>
        <v>364.4</v>
      </c>
      <c r="G69" s="198" t="s">
        <v>420</v>
      </c>
      <c r="I69" s="6" t="e">
        <f>#REF!</f>
        <v>#REF!</v>
      </c>
    </row>
    <row r="70" spans="1:16" ht="37.5" customHeight="1" x14ac:dyDescent="0.35">
      <c r="A70" s="196" t="s">
        <v>319</v>
      </c>
      <c r="B70" s="115">
        <f>VLOOKUP(A70,'Orçamento Sintético '!A42:I134,2,0)</f>
        <v>91932</v>
      </c>
      <c r="C70" s="115" t="str">
        <f>VLOOKUP(B70,'Orçamento Sintético '!B42:I132,2,0)</f>
        <v>SINAPI</v>
      </c>
      <c r="D70" s="124" t="str">
        <f>VLOOKUP(A70,'Orçamento Sintético '!A42:I132,4,0)</f>
        <v>CABO DE COBRE FLEXÍVEL ISOLADO, 10 MM², ANTI-CHAMA 450/750 V, PARA CIRCUITOS TERMINAIS - FORNECIMENTO E INSTALAÇÃO. AF_12/2015</v>
      </c>
      <c r="E70" s="135" t="str">
        <f>VLOOKUP(A70,'Orçamento Sintético '!A42:I135,5,0)</f>
        <v>M</v>
      </c>
      <c r="F70" s="136">
        <f>VLOOKUP(A70,'Orçamento Sintético '!A42:I135,6,0)</f>
        <v>15</v>
      </c>
      <c r="G70" s="198" t="s">
        <v>421</v>
      </c>
    </row>
    <row r="71" spans="1:16" ht="15.6" x14ac:dyDescent="0.35">
      <c r="A71" s="194" t="s">
        <v>299</v>
      </c>
      <c r="B71" s="137"/>
      <c r="C71" s="137"/>
      <c r="D71" s="130" t="str">
        <f>VLOOKUP(A71,'Orçamento Sintético '!A42:I133,4,0)</f>
        <v>DISPOSITIVO ELÉTRICO EMBUTIDO</v>
      </c>
      <c r="E71" s="138"/>
      <c r="F71" s="138"/>
      <c r="G71" s="195"/>
    </row>
    <row r="72" spans="1:16" ht="43.5" customHeight="1" x14ac:dyDescent="0.35">
      <c r="A72" s="171" t="s">
        <v>320</v>
      </c>
      <c r="B72" s="115">
        <f>VLOOKUP(A72,'Orçamento Sintético '!A42:I137,2,0)</f>
        <v>98307</v>
      </c>
      <c r="C72" s="115" t="str">
        <f>VLOOKUP(B72,'Orçamento Sintético '!B42:I135,2,0)</f>
        <v>SINAPI</v>
      </c>
      <c r="D72" s="124" t="str">
        <f>VLOOKUP(A72,'Orçamento Sintético '!A42:I135,4,0)</f>
        <v>TOMADA DE REDE RJ45 - FORNECIMENTO E INSTALAÇÃO. AF_11/2019</v>
      </c>
      <c r="E72" s="135" t="str">
        <f>VLOOKUP(A72,'Orçamento Sintético '!A44:I138,5,0)</f>
        <v>UN</v>
      </c>
      <c r="F72" s="136">
        <f>VLOOKUP(A72,'Orçamento Sintético '!A44:I138,6,0)</f>
        <v>8</v>
      </c>
      <c r="G72" s="198" t="s">
        <v>422</v>
      </c>
    </row>
    <row r="73" spans="1:16" ht="49.5" customHeight="1" x14ac:dyDescent="0.35">
      <c r="A73" s="171" t="s">
        <v>321</v>
      </c>
      <c r="B73" s="115">
        <f>VLOOKUP(A73,'Orçamento Sintético '!A42:I138,2,0)</f>
        <v>91834</v>
      </c>
      <c r="C73" s="115" t="str">
        <f>VLOOKUP(B73,'Orçamento Sintético '!B42:I136,2,0)</f>
        <v>SINAPI</v>
      </c>
      <c r="D73" s="124" t="str">
        <f>VLOOKUP(A73,'Orçamento Sintético '!A42:I136,4,0)</f>
        <v>ELETRODUTO FLEXÍVEL CORRUGADO, PVC, DN 25 MM (3/4"), PARA CIRCUITOS TERMINAIS, INSTALADO EM FORRO - FORNECIMENTO E INSTALAÇÃO. AF_03/2023</v>
      </c>
      <c r="E73" s="135" t="s">
        <v>15</v>
      </c>
      <c r="F73" s="136">
        <f>VLOOKUP(A73,'Orçamento Sintético '!A46:I139,6,0)</f>
        <v>18.399999999999999</v>
      </c>
      <c r="G73" s="198" t="s">
        <v>423</v>
      </c>
    </row>
    <row r="74" spans="1:16" ht="15.6" x14ac:dyDescent="0.35">
      <c r="A74" s="194" t="s">
        <v>300</v>
      </c>
      <c r="B74" s="137"/>
      <c r="C74" s="137"/>
      <c r="D74" s="130" t="str">
        <f>VLOOKUP(A74,'Orçamento Sintético '!A42:I137,4,0)</f>
        <v>DISPOSITIVO DE PROTEÇÃO</v>
      </c>
      <c r="E74" s="138"/>
      <c r="F74" s="138"/>
      <c r="G74" s="195"/>
    </row>
    <row r="75" spans="1:16" ht="42.75" customHeight="1" x14ac:dyDescent="0.35">
      <c r="A75" s="188" t="s">
        <v>322</v>
      </c>
      <c r="B75" s="115" t="str">
        <f>VLOOKUP(A75,'Orçamento Sintético '!A42:I140,2,0)</f>
        <v xml:space="preserve"> 93653 </v>
      </c>
      <c r="C75" s="115" t="str">
        <f>VLOOKUP(B75,'Orçamento Sintético '!B44:I138,2,0)</f>
        <v>SINAPI</v>
      </c>
      <c r="D75" s="124" t="str">
        <f>VLOOKUP(A75,'Orçamento Sintético '!A43:I138,4,0)</f>
        <v>DISJUNTOR MONOPOLAR TIPO DIN, CORRENTE NOMINAL DE 10A - FORNECIMENTO E INSTALAÇÃO. AF_10/2020</v>
      </c>
      <c r="E75" s="135" t="str">
        <f>VLOOKUP(A75,'Orçamento Sintético '!A48:I141,5,0)</f>
        <v>UN</v>
      </c>
      <c r="F75" s="136">
        <f>VLOOKUP(A75,'Orçamento Sintético '!A48:I141,6,0)</f>
        <v>10</v>
      </c>
      <c r="G75" s="190" t="s">
        <v>424</v>
      </c>
    </row>
    <row r="76" spans="1:16" s="508" customFormat="1" ht="30" x14ac:dyDescent="0.35">
      <c r="A76" s="188" t="s">
        <v>395</v>
      </c>
      <c r="B76" s="115">
        <f>VLOOKUP(A76,'Orçamento Sintético '!A43:I141,2,0)</f>
        <v>93659</v>
      </c>
      <c r="C76" s="115" t="str">
        <f>VLOOKUP(B76,'Orçamento Sintético '!B46:I139,2,0)</f>
        <v>SINAPI</v>
      </c>
      <c r="D76" s="134" t="str">
        <f>VLOOKUP(A76,'Orçamento Sintético '!A44:I139,4,0)</f>
        <v>DISJUNTOR MONOPOLAR TIPO DIN, CORRENTE NOMINAL DE 50A - FORNECIMENTO E INSTALAÇÃO. AF_10/2020</v>
      </c>
      <c r="E76" s="135" t="str">
        <f>VLOOKUP(A76,'Orçamento Sintético '!A49:I142,5,0)</f>
        <v>UN</v>
      </c>
      <c r="F76" s="136">
        <f>VLOOKUP(A76,'Orçamento Sintético '!A49:I142,6,0)</f>
        <v>1</v>
      </c>
      <c r="G76" s="190" t="s">
        <v>425</v>
      </c>
      <c r="K76" s="509"/>
      <c r="N76" s="506"/>
      <c r="O76" s="506"/>
      <c r="P76" s="506"/>
    </row>
    <row r="77" spans="1:16" ht="15.6" x14ac:dyDescent="0.35">
      <c r="A77" s="194" t="s">
        <v>305</v>
      </c>
      <c r="B77" s="137"/>
      <c r="C77" s="137"/>
      <c r="D77" s="130" t="str">
        <f>VLOOKUP(A77,'Orçamento Sintético '!A47:I141,4,0)</f>
        <v>ILUMINAÇÃO</v>
      </c>
      <c r="E77" s="138"/>
      <c r="F77" s="138"/>
      <c r="G77" s="195"/>
    </row>
    <row r="78" spans="1:16" ht="42.75" customHeight="1" x14ac:dyDescent="0.35">
      <c r="A78" s="188" t="s">
        <v>323</v>
      </c>
      <c r="B78" s="115" t="str">
        <f>VLOOKUP(A78,'Orçamento Sintético '!A47:I144,2,0)</f>
        <v>100903</v>
      </c>
      <c r="C78" s="115" t="str">
        <f>VLOOKUP(B78,'Orçamento Sintético '!B49:I142,2,0)</f>
        <v>SINAPI</v>
      </c>
      <c r="D78" s="124" t="str">
        <f>VLOOKUP(A78,'Orçamento Sintético '!A48:I142,4,0)</f>
        <v>LÂMPADA TUBULAR LED DE 18/20 W, BASE G13 - FORNECIMENTO E INSTALAÇÃO. AF_02/2020_PS</v>
      </c>
      <c r="E78" s="135" t="str">
        <f>VLOOKUP(A78,'Orçamento Sintético '!A52:I145,5,0)</f>
        <v>UN</v>
      </c>
      <c r="F78" s="136">
        <f>VLOOKUP(A78,'Orçamento Sintético '!A52:I145,6,0)</f>
        <v>21</v>
      </c>
      <c r="G78" s="187" t="s">
        <v>426</v>
      </c>
    </row>
    <row r="79" spans="1:16" ht="17.25" customHeight="1" x14ac:dyDescent="0.35">
      <c r="A79" s="194" t="s">
        <v>306</v>
      </c>
      <c r="B79" s="137"/>
      <c r="C79" s="137"/>
      <c r="D79" s="130" t="str">
        <f>VLOOKUP(A79,'Orçamento Sintético '!A49:I143,4,0)</f>
        <v>QUADRO DE DISTRIBUIÇÃO</v>
      </c>
      <c r="E79" s="138"/>
      <c r="F79" s="138"/>
      <c r="G79" s="195"/>
    </row>
    <row r="80" spans="1:16" ht="42" customHeight="1" x14ac:dyDescent="0.35">
      <c r="A80" s="196" t="s">
        <v>324</v>
      </c>
      <c r="B80" s="115">
        <f>VLOOKUP(A80,'Orçamento Sintético '!A49:I146,2,0)</f>
        <v>170887</v>
      </c>
      <c r="C80" s="115" t="str">
        <f>VLOOKUP(B80,'Orçamento Sintético '!B51:I144,2,0)</f>
        <v>SEOP</v>
      </c>
      <c r="D80" s="124" t="str">
        <f>VLOOKUP(A80,'Orçamento Sintético '!A50:I144,4,0)</f>
        <v>Centro de distribuição metálico de embutir p/ 16 disjuntores (c/ barramento)</v>
      </c>
      <c r="E80" s="135" t="str">
        <f>VLOOKUP(A80,'Orçamento Sintético '!A61:I147,5,0)</f>
        <v>UN</v>
      </c>
      <c r="F80" s="136">
        <f>VLOOKUP(A80,'Orçamento Sintético '!A61:I147,6,0)</f>
        <v>1</v>
      </c>
      <c r="G80" s="187" t="s">
        <v>427</v>
      </c>
    </row>
    <row r="81" spans="1:7" ht="15.6" x14ac:dyDescent="0.35">
      <c r="A81" s="194" t="s">
        <v>409</v>
      </c>
      <c r="B81" s="137"/>
      <c r="C81" s="137"/>
      <c r="D81" s="130" t="s">
        <v>308</v>
      </c>
      <c r="E81" s="138"/>
      <c r="F81" s="138"/>
      <c r="G81" s="195"/>
    </row>
    <row r="82" spans="1:7" ht="39.75" customHeight="1" x14ac:dyDescent="0.35">
      <c r="A82" s="196" t="s">
        <v>232</v>
      </c>
      <c r="B82" s="127">
        <f>VLOOKUP(A82,'Orçamento Sintético '!A61:I151,2,0)</f>
        <v>270220</v>
      </c>
      <c r="C82" s="127" t="str">
        <f>VLOOKUP(B82,'Orçamento Sintético '!B63:I149,2,0)</f>
        <v>SEOP</v>
      </c>
      <c r="D82" s="134" t="str">
        <f>VLOOKUP(A82,'Orçamento Sintético '!A62:I149,4,0)</f>
        <v>Limpeza geral e entrega da obra</v>
      </c>
      <c r="E82" s="135" t="str">
        <f>VLOOKUP(A82,'Orçamento Sintético '!A64:I152,5,0)</f>
        <v>m²</v>
      </c>
      <c r="F82" s="136">
        <f>VLOOKUP(A82,'Orçamento Sintético '!A64:I152,6,0)</f>
        <v>190.63</v>
      </c>
      <c r="G82" s="192" t="s">
        <v>428</v>
      </c>
    </row>
    <row r="83" spans="1:7" x14ac:dyDescent="0.35">
      <c r="A83" s="181"/>
      <c r="B83" s="1"/>
      <c r="C83" s="1"/>
      <c r="D83" s="2"/>
      <c r="E83" s="2"/>
      <c r="F83" s="3"/>
      <c r="G83" s="182"/>
    </row>
    <row r="84" spans="1:7" x14ac:dyDescent="0.35">
      <c r="A84" s="181"/>
      <c r="B84" s="1"/>
      <c r="C84" s="1"/>
      <c r="D84" s="2"/>
      <c r="E84" s="2"/>
      <c r="F84" s="3"/>
      <c r="G84" s="182"/>
    </row>
    <row r="85" spans="1:7" x14ac:dyDescent="0.35">
      <c r="A85" s="181"/>
      <c r="B85" s="1"/>
      <c r="C85" s="1"/>
      <c r="D85" s="2"/>
      <c r="E85" s="2"/>
      <c r="F85" s="3"/>
      <c r="G85" s="182"/>
    </row>
    <row r="86" spans="1:7" x14ac:dyDescent="0.35">
      <c r="A86" s="701" t="str">
        <f>'Orçamento Sintético '!A88</f>
        <v xml:space="preserve"> TUCUMÃ-PA, 22 DE JANEIRO DE 2024.</v>
      </c>
      <c r="B86" s="702"/>
      <c r="C86" s="702"/>
      <c r="D86" s="702"/>
      <c r="E86" s="2"/>
      <c r="F86" s="3"/>
      <c r="G86" s="182"/>
    </row>
    <row r="87" spans="1:7" x14ac:dyDescent="0.35">
      <c r="A87" s="550"/>
      <c r="B87" s="2"/>
      <c r="C87" s="2"/>
      <c r="D87" s="2"/>
      <c r="E87" s="2"/>
      <c r="F87" s="3"/>
      <c r="G87" s="182"/>
    </row>
    <row r="88" spans="1:7" x14ac:dyDescent="0.35">
      <c r="A88" s="181"/>
      <c r="B88" s="1"/>
      <c r="C88" s="1"/>
      <c r="D88" s="2"/>
      <c r="E88" s="2"/>
      <c r="F88" s="3"/>
      <c r="G88" s="182"/>
    </row>
    <row r="89" spans="1:7" x14ac:dyDescent="0.35">
      <c r="A89" s="181"/>
      <c r="B89" s="1"/>
      <c r="C89" s="1"/>
      <c r="D89" s="2"/>
      <c r="E89" s="2"/>
      <c r="F89" s="3"/>
      <c r="G89" s="182"/>
    </row>
    <row r="90" spans="1:7" x14ac:dyDescent="0.35">
      <c r="A90" s="181"/>
      <c r="B90" s="1"/>
      <c r="C90" s="1"/>
      <c r="D90" s="2"/>
      <c r="E90" s="2"/>
      <c r="F90" s="3"/>
      <c r="G90" s="182"/>
    </row>
    <row r="91" spans="1:7" x14ac:dyDescent="0.35">
      <c r="A91" s="181"/>
      <c r="B91" s="1"/>
      <c r="C91" s="1"/>
      <c r="D91" s="2"/>
      <c r="E91" s="2"/>
      <c r="F91" s="3"/>
      <c r="G91" s="182"/>
    </row>
    <row r="92" spans="1:7" x14ac:dyDescent="0.35">
      <c r="A92" s="181"/>
      <c r="B92" s="1"/>
      <c r="C92" s="1"/>
      <c r="D92" s="2"/>
      <c r="E92" s="2"/>
      <c r="F92" s="3"/>
      <c r="G92" s="182"/>
    </row>
    <row r="93" spans="1:7" x14ac:dyDescent="0.35">
      <c r="A93" s="181"/>
      <c r="B93" s="1"/>
      <c r="C93" s="1"/>
      <c r="D93" s="2"/>
      <c r="E93" s="2"/>
      <c r="F93" s="3"/>
      <c r="G93" s="182"/>
    </row>
    <row r="94" spans="1:7" x14ac:dyDescent="0.35">
      <c r="A94" s="181"/>
      <c r="B94" s="1"/>
      <c r="C94" s="1"/>
      <c r="D94" s="2"/>
      <c r="E94" s="2"/>
      <c r="F94" s="3"/>
      <c r="G94" s="182"/>
    </row>
    <row r="95" spans="1:7" x14ac:dyDescent="0.35">
      <c r="A95" s="181"/>
      <c r="B95" s="1"/>
      <c r="C95" s="1"/>
      <c r="D95" s="2"/>
      <c r="E95" s="2"/>
      <c r="F95" s="3"/>
      <c r="G95" s="182"/>
    </row>
    <row r="96" spans="1:7" x14ac:dyDescent="0.35">
      <c r="A96" s="181"/>
      <c r="B96" s="1"/>
      <c r="C96" s="1"/>
      <c r="D96" s="2"/>
      <c r="E96" s="2"/>
      <c r="F96" s="3"/>
      <c r="G96" s="182"/>
    </row>
    <row r="97" spans="1:7" x14ac:dyDescent="0.35">
      <c r="A97" s="181"/>
      <c r="B97" s="1"/>
      <c r="C97" s="1"/>
      <c r="D97" s="2"/>
      <c r="E97" s="2"/>
      <c r="F97" s="3"/>
      <c r="G97" s="182"/>
    </row>
    <row r="98" spans="1:7" ht="15.6" thickBot="1" x14ac:dyDescent="0.4">
      <c r="A98" s="202"/>
      <c r="B98" s="203"/>
      <c r="C98" s="203"/>
      <c r="D98" s="204"/>
      <c r="E98" s="204"/>
      <c r="F98" s="205"/>
      <c r="G98" s="206"/>
    </row>
    <row r="99" spans="1:7" x14ac:dyDescent="0.35">
      <c r="A99" s="1"/>
      <c r="B99" s="1"/>
      <c r="C99" s="1"/>
      <c r="D99" s="2"/>
      <c r="E99" s="2"/>
      <c r="F99" s="3"/>
      <c r="G99" s="4"/>
    </row>
    <row r="100" spans="1:7" x14ac:dyDescent="0.35">
      <c r="A100" s="1"/>
      <c r="B100" s="1"/>
      <c r="C100" s="1"/>
      <c r="D100" s="2"/>
      <c r="E100" s="2"/>
      <c r="F100" s="3"/>
      <c r="G100" s="4"/>
    </row>
    <row r="101" spans="1:7" x14ac:dyDescent="0.35">
      <c r="A101" s="1"/>
      <c r="B101" s="1"/>
      <c r="C101" s="1"/>
      <c r="D101" s="2"/>
      <c r="E101" s="2"/>
      <c r="F101" s="3"/>
      <c r="G101" s="4"/>
    </row>
    <row r="102" spans="1:7" x14ac:dyDescent="0.35">
      <c r="A102" s="1"/>
      <c r="B102" s="1"/>
      <c r="C102" s="1"/>
      <c r="D102" s="2"/>
      <c r="E102" s="2"/>
      <c r="F102" s="3"/>
      <c r="G102" s="4"/>
    </row>
    <row r="103" spans="1:7" x14ac:dyDescent="0.35">
      <c r="A103" s="1"/>
      <c r="B103" s="1"/>
      <c r="C103" s="1"/>
      <c r="D103" s="2"/>
      <c r="E103" s="2"/>
      <c r="F103" s="3"/>
      <c r="G103" s="4"/>
    </row>
    <row r="104" spans="1:7" x14ac:dyDescent="0.35">
      <c r="A104" s="1"/>
      <c r="B104" s="1"/>
      <c r="C104" s="1"/>
      <c r="D104" s="2"/>
      <c r="E104" s="2"/>
      <c r="F104" s="3"/>
      <c r="G104" s="4"/>
    </row>
    <row r="105" spans="1:7" x14ac:dyDescent="0.35">
      <c r="A105" s="1"/>
      <c r="B105" s="1"/>
      <c r="C105" s="1"/>
      <c r="D105" s="2"/>
      <c r="E105" s="2"/>
      <c r="F105" s="3"/>
      <c r="G105" s="4"/>
    </row>
    <row r="106" spans="1:7" x14ac:dyDescent="0.35">
      <c r="A106" s="1"/>
      <c r="B106" s="1"/>
      <c r="C106" s="1"/>
      <c r="D106" s="2"/>
      <c r="E106" s="2"/>
      <c r="F106" s="3"/>
      <c r="G106" s="4"/>
    </row>
    <row r="107" spans="1:7" x14ac:dyDescent="0.35">
      <c r="A107" s="1"/>
      <c r="B107" s="1"/>
      <c r="C107" s="1"/>
      <c r="D107" s="2"/>
      <c r="E107" s="2"/>
      <c r="F107" s="3"/>
      <c r="G107" s="4"/>
    </row>
    <row r="108" spans="1:7" x14ac:dyDescent="0.35">
      <c r="A108" s="1"/>
      <c r="B108" s="1"/>
      <c r="C108" s="1"/>
      <c r="D108" s="2"/>
      <c r="E108" s="2"/>
      <c r="F108" s="3"/>
      <c r="G108" s="4"/>
    </row>
    <row r="109" spans="1:7" x14ac:dyDescent="0.35">
      <c r="A109" s="1"/>
      <c r="B109" s="1"/>
      <c r="C109" s="1"/>
      <c r="D109" s="2"/>
      <c r="E109" s="2"/>
      <c r="F109" s="3"/>
      <c r="G109" s="4"/>
    </row>
    <row r="110" spans="1:7" x14ac:dyDescent="0.35">
      <c r="A110" s="1"/>
      <c r="B110" s="1"/>
      <c r="C110" s="1"/>
      <c r="D110" s="2"/>
      <c r="E110" s="2"/>
      <c r="F110" s="3"/>
      <c r="G110" s="4"/>
    </row>
    <row r="111" spans="1:7" x14ac:dyDescent="0.35">
      <c r="A111" s="1"/>
      <c r="B111" s="1"/>
      <c r="C111" s="1"/>
      <c r="D111" s="2"/>
      <c r="E111" s="2"/>
      <c r="F111" s="3"/>
      <c r="G111" s="4"/>
    </row>
    <row r="112" spans="1:7" x14ac:dyDescent="0.35">
      <c r="A112" s="1"/>
      <c r="B112" s="1"/>
      <c r="C112" s="1"/>
      <c r="D112" s="2"/>
      <c r="E112" s="2"/>
      <c r="F112" s="3"/>
      <c r="G112" s="4"/>
    </row>
    <row r="113" spans="1:7" x14ac:dyDescent="0.35">
      <c r="A113" s="1"/>
      <c r="B113" s="1"/>
      <c r="C113" s="1"/>
      <c r="D113" s="2"/>
      <c r="E113" s="2"/>
      <c r="F113" s="3"/>
      <c r="G113" s="4"/>
    </row>
    <row r="114" spans="1:7" x14ac:dyDescent="0.35">
      <c r="A114" s="1"/>
      <c r="B114" s="1"/>
      <c r="C114" s="1"/>
      <c r="D114" s="2"/>
      <c r="E114" s="2"/>
      <c r="F114" s="3"/>
      <c r="G114" s="4"/>
    </row>
    <row r="115" spans="1:7" x14ac:dyDescent="0.35">
      <c r="A115" s="1"/>
      <c r="B115" s="1"/>
      <c r="C115" s="1"/>
      <c r="D115" s="2"/>
      <c r="E115" s="2"/>
      <c r="F115" s="3"/>
      <c r="G115" s="4"/>
    </row>
    <row r="116" spans="1:7" x14ac:dyDescent="0.35">
      <c r="A116" s="1"/>
      <c r="B116" s="1"/>
      <c r="C116" s="1"/>
      <c r="D116" s="2"/>
      <c r="E116" s="2"/>
      <c r="F116" s="3"/>
      <c r="G116" s="4"/>
    </row>
    <row r="117" spans="1:7" x14ac:dyDescent="0.35">
      <c r="A117" s="1"/>
      <c r="B117" s="1"/>
      <c r="C117" s="1"/>
      <c r="D117" s="2"/>
      <c r="E117" s="2"/>
      <c r="F117" s="3"/>
      <c r="G117" s="4"/>
    </row>
    <row r="118" spans="1:7" x14ac:dyDescent="0.35">
      <c r="A118" s="1"/>
      <c r="B118" s="1"/>
      <c r="C118" s="1"/>
      <c r="D118" s="2"/>
      <c r="E118" s="2"/>
      <c r="F118" s="3"/>
      <c r="G118" s="4"/>
    </row>
    <row r="119" spans="1:7" x14ac:dyDescent="0.35">
      <c r="A119" s="1"/>
      <c r="B119" s="1"/>
      <c r="C119" s="1"/>
      <c r="D119" s="2"/>
      <c r="E119" s="2"/>
      <c r="F119" s="3"/>
      <c r="G119" s="4"/>
    </row>
    <row r="120" spans="1:7" x14ac:dyDescent="0.35">
      <c r="A120" s="1"/>
      <c r="B120" s="1"/>
      <c r="C120" s="1"/>
      <c r="D120" s="2"/>
      <c r="E120" s="2"/>
      <c r="F120" s="3"/>
      <c r="G120" s="4"/>
    </row>
    <row r="121" spans="1:7" x14ac:dyDescent="0.35">
      <c r="A121" s="1"/>
      <c r="B121" s="1"/>
      <c r="C121" s="1"/>
      <c r="D121" s="2"/>
      <c r="E121" s="2"/>
      <c r="F121" s="3"/>
      <c r="G121" s="4"/>
    </row>
    <row r="122" spans="1:7" x14ac:dyDescent="0.35">
      <c r="A122" s="1"/>
      <c r="B122" s="1"/>
      <c r="C122" s="1"/>
      <c r="D122" s="2"/>
      <c r="E122" s="2"/>
      <c r="F122" s="3"/>
      <c r="G122" s="4"/>
    </row>
    <row r="123" spans="1:7" x14ac:dyDescent="0.35">
      <c r="A123" s="1"/>
      <c r="B123" s="1"/>
      <c r="C123" s="1"/>
      <c r="D123" s="2"/>
      <c r="E123" s="2"/>
      <c r="F123" s="3"/>
      <c r="G123" s="4"/>
    </row>
    <row r="124" spans="1:7" x14ac:dyDescent="0.35">
      <c r="A124" s="1"/>
      <c r="B124" s="1"/>
      <c r="C124" s="1"/>
      <c r="D124" s="2"/>
      <c r="E124" s="2"/>
      <c r="F124" s="3"/>
      <c r="G124" s="4"/>
    </row>
    <row r="125" spans="1:7" x14ac:dyDescent="0.35">
      <c r="A125" s="1"/>
      <c r="B125" s="1"/>
      <c r="C125" s="1"/>
      <c r="D125" s="2"/>
      <c r="E125" s="2"/>
      <c r="F125" s="3"/>
      <c r="G125" s="4"/>
    </row>
    <row r="126" spans="1:7" x14ac:dyDescent="0.35">
      <c r="A126" s="1"/>
      <c r="B126" s="1"/>
      <c r="C126" s="1"/>
      <c r="D126" s="2"/>
      <c r="E126" s="2"/>
      <c r="F126" s="3"/>
      <c r="G126" s="4"/>
    </row>
    <row r="127" spans="1:7" x14ac:dyDescent="0.35">
      <c r="A127" s="1"/>
      <c r="B127" s="1"/>
      <c r="C127" s="1"/>
      <c r="D127" s="2"/>
      <c r="E127" s="2"/>
      <c r="F127" s="3"/>
      <c r="G127" s="4"/>
    </row>
    <row r="128" spans="1:7" x14ac:dyDescent="0.35">
      <c r="A128" s="1"/>
      <c r="B128" s="1"/>
      <c r="C128" s="1"/>
      <c r="D128" s="2"/>
      <c r="E128" s="2"/>
      <c r="F128" s="3"/>
      <c r="G128" s="4"/>
    </row>
    <row r="129" spans="1:7" x14ac:dyDescent="0.35">
      <c r="A129" s="1"/>
      <c r="B129" s="1"/>
      <c r="C129" s="1"/>
      <c r="D129" s="2"/>
      <c r="E129" s="2"/>
      <c r="F129" s="3"/>
      <c r="G129" s="4"/>
    </row>
    <row r="130" spans="1:7" x14ac:dyDescent="0.35">
      <c r="A130" s="1"/>
      <c r="B130" s="1"/>
      <c r="C130" s="1"/>
      <c r="D130" s="2"/>
      <c r="E130" s="2"/>
      <c r="F130" s="3"/>
      <c r="G130" s="4"/>
    </row>
    <row r="131" spans="1:7" x14ac:dyDescent="0.35">
      <c r="A131" s="1"/>
      <c r="B131" s="1"/>
      <c r="C131" s="1"/>
      <c r="D131" s="2"/>
      <c r="E131" s="2"/>
      <c r="F131" s="3"/>
      <c r="G131" s="4"/>
    </row>
    <row r="132" spans="1:7" x14ac:dyDescent="0.35">
      <c r="A132" s="1"/>
      <c r="B132" s="1"/>
      <c r="C132" s="1"/>
      <c r="D132" s="2"/>
      <c r="E132" s="2"/>
      <c r="F132" s="3"/>
      <c r="G132" s="4"/>
    </row>
    <row r="133" spans="1:7" x14ac:dyDescent="0.35">
      <c r="A133" s="1"/>
      <c r="B133" s="1"/>
      <c r="C133" s="1"/>
      <c r="D133" s="2"/>
      <c r="E133" s="2"/>
      <c r="F133" s="3"/>
      <c r="G133" s="4"/>
    </row>
    <row r="134" spans="1:7" x14ac:dyDescent="0.35">
      <c r="A134" s="1"/>
      <c r="B134" s="1"/>
      <c r="C134" s="1"/>
      <c r="D134" s="2"/>
      <c r="E134" s="2"/>
      <c r="F134" s="3"/>
      <c r="G134" s="4"/>
    </row>
    <row r="135" spans="1:7" x14ac:dyDescent="0.35">
      <c r="A135" s="1"/>
      <c r="B135" s="1"/>
      <c r="C135" s="1"/>
      <c r="D135" s="2"/>
      <c r="E135" s="2"/>
      <c r="F135" s="3"/>
      <c r="G135" s="4"/>
    </row>
    <row r="136" spans="1:7" x14ac:dyDescent="0.35">
      <c r="A136" s="1"/>
      <c r="B136" s="1"/>
      <c r="C136" s="1"/>
      <c r="D136" s="2"/>
      <c r="E136" s="2"/>
      <c r="F136" s="3"/>
      <c r="G136" s="4"/>
    </row>
    <row r="137" spans="1:7" x14ac:dyDescent="0.35">
      <c r="A137" s="1"/>
      <c r="B137" s="1"/>
      <c r="C137" s="1"/>
      <c r="D137" s="2"/>
      <c r="E137" s="2"/>
      <c r="F137" s="3"/>
      <c r="G137" s="4"/>
    </row>
    <row r="138" spans="1:7" x14ac:dyDescent="0.35">
      <c r="A138" s="1"/>
      <c r="B138" s="1"/>
      <c r="C138" s="1"/>
      <c r="D138" s="2"/>
      <c r="E138" s="2"/>
      <c r="F138" s="3"/>
      <c r="G138" s="4"/>
    </row>
    <row r="139" spans="1:7" x14ac:dyDescent="0.35">
      <c r="A139" s="1"/>
      <c r="B139" s="1"/>
      <c r="C139" s="1"/>
      <c r="D139" s="2"/>
      <c r="E139" s="2"/>
      <c r="F139" s="3"/>
      <c r="G139" s="4"/>
    </row>
    <row r="140" spans="1:7" x14ac:dyDescent="0.35">
      <c r="A140" s="1"/>
      <c r="B140" s="1"/>
      <c r="C140" s="1"/>
      <c r="D140" s="2"/>
      <c r="E140" s="2"/>
      <c r="F140" s="3"/>
      <c r="G140" s="4"/>
    </row>
    <row r="141" spans="1:7" x14ac:dyDescent="0.35">
      <c r="A141" s="1"/>
      <c r="B141" s="1"/>
      <c r="C141" s="1"/>
      <c r="D141" s="2"/>
      <c r="E141" s="2"/>
      <c r="F141" s="3"/>
      <c r="G141" s="4"/>
    </row>
    <row r="142" spans="1:7" x14ac:dyDescent="0.35">
      <c r="A142" s="1"/>
      <c r="B142" s="1"/>
      <c r="C142" s="1"/>
      <c r="D142" s="2"/>
      <c r="E142" s="2"/>
      <c r="F142" s="3"/>
      <c r="G142" s="4"/>
    </row>
    <row r="143" spans="1:7" x14ac:dyDescent="0.35">
      <c r="A143" s="1"/>
      <c r="B143" s="1"/>
      <c r="C143" s="1"/>
      <c r="D143" s="2"/>
      <c r="E143" s="2"/>
      <c r="F143" s="3"/>
      <c r="G143" s="4"/>
    </row>
    <row r="144" spans="1:7" x14ac:dyDescent="0.35">
      <c r="A144" s="1"/>
      <c r="B144" s="1"/>
      <c r="C144" s="1"/>
      <c r="D144" s="2"/>
      <c r="E144" s="2"/>
      <c r="F144" s="3"/>
      <c r="G144" s="4"/>
    </row>
    <row r="145" spans="1:7" x14ac:dyDescent="0.35">
      <c r="A145" s="1"/>
      <c r="B145" s="1"/>
      <c r="C145" s="1"/>
      <c r="D145" s="2"/>
      <c r="E145" s="2"/>
      <c r="F145" s="3"/>
      <c r="G145" s="4"/>
    </row>
    <row r="146" spans="1:7" x14ac:dyDescent="0.35">
      <c r="A146" s="1"/>
      <c r="B146" s="1"/>
      <c r="C146" s="1"/>
      <c r="D146" s="2"/>
      <c r="E146" s="2"/>
      <c r="F146" s="3"/>
      <c r="G146" s="4"/>
    </row>
    <row r="147" spans="1:7" x14ac:dyDescent="0.35">
      <c r="A147" s="1"/>
      <c r="B147" s="1"/>
      <c r="C147" s="1"/>
      <c r="D147" s="2"/>
      <c r="E147" s="2"/>
      <c r="F147" s="3"/>
      <c r="G147" s="4"/>
    </row>
    <row r="148" spans="1:7" x14ac:dyDescent="0.35">
      <c r="A148" s="1"/>
      <c r="B148" s="1"/>
      <c r="C148" s="1"/>
      <c r="D148" s="2"/>
      <c r="E148" s="2"/>
      <c r="F148" s="3"/>
      <c r="G148" s="4"/>
    </row>
    <row r="149" spans="1:7" x14ac:dyDescent="0.35">
      <c r="A149" s="1"/>
      <c r="B149" s="1"/>
      <c r="C149" s="1"/>
      <c r="D149" s="2"/>
      <c r="E149" s="2"/>
      <c r="F149" s="3"/>
      <c r="G149" s="4"/>
    </row>
    <row r="150" spans="1:7" x14ac:dyDescent="0.35">
      <c r="A150" s="1"/>
      <c r="B150" s="1"/>
      <c r="C150" s="1"/>
      <c r="D150" s="2"/>
      <c r="E150" s="2"/>
      <c r="F150" s="3"/>
      <c r="G150" s="4"/>
    </row>
    <row r="151" spans="1:7" x14ac:dyDescent="0.35">
      <c r="A151" s="1"/>
      <c r="B151" s="1"/>
      <c r="C151" s="1"/>
      <c r="D151" s="2"/>
      <c r="E151" s="2"/>
      <c r="F151" s="3"/>
      <c r="G151" s="4"/>
    </row>
    <row r="152" spans="1:7" x14ac:dyDescent="0.35">
      <c r="A152" s="1"/>
      <c r="B152" s="1"/>
      <c r="C152" s="1"/>
      <c r="D152" s="2"/>
      <c r="E152" s="2"/>
      <c r="F152" s="3"/>
      <c r="G152" s="4"/>
    </row>
    <row r="153" spans="1:7" x14ac:dyDescent="0.35">
      <c r="A153" s="1"/>
      <c r="B153" s="1"/>
      <c r="C153" s="1"/>
      <c r="D153" s="2"/>
      <c r="E153" s="2"/>
      <c r="F153" s="3"/>
      <c r="G153" s="4"/>
    </row>
    <row r="154" spans="1:7" x14ac:dyDescent="0.35">
      <c r="A154" s="1"/>
      <c r="B154" s="1"/>
      <c r="C154" s="1"/>
      <c r="D154" s="2"/>
      <c r="E154" s="2"/>
      <c r="F154" s="3"/>
      <c r="G154" s="4"/>
    </row>
    <row r="155" spans="1:7" x14ac:dyDescent="0.35">
      <c r="A155" s="1"/>
      <c r="B155" s="1"/>
      <c r="C155" s="1"/>
      <c r="D155" s="2"/>
      <c r="E155" s="2"/>
      <c r="F155" s="3"/>
      <c r="G155" s="4"/>
    </row>
    <row r="156" spans="1:7" x14ac:dyDescent="0.35">
      <c r="A156" s="1"/>
      <c r="B156" s="1"/>
      <c r="C156" s="1"/>
      <c r="D156" s="2"/>
      <c r="E156" s="2"/>
      <c r="F156" s="3"/>
      <c r="G156" s="4"/>
    </row>
    <row r="157" spans="1:7" x14ac:dyDescent="0.35">
      <c r="A157" s="1"/>
      <c r="B157" s="1"/>
      <c r="C157" s="1"/>
      <c r="D157" s="2"/>
      <c r="E157" s="2"/>
      <c r="F157" s="3"/>
      <c r="G157" s="4"/>
    </row>
    <row r="158" spans="1:7" x14ac:dyDescent="0.35">
      <c r="A158" s="1"/>
      <c r="B158" s="1"/>
      <c r="C158" s="1"/>
      <c r="D158" s="2"/>
      <c r="E158" s="2"/>
      <c r="F158" s="3"/>
      <c r="G158" s="4"/>
    </row>
    <row r="159" spans="1:7" x14ac:dyDescent="0.35">
      <c r="A159" s="1"/>
      <c r="B159" s="1"/>
      <c r="C159" s="1"/>
      <c r="D159" s="2"/>
      <c r="E159" s="2"/>
      <c r="F159" s="3"/>
      <c r="G159" s="4"/>
    </row>
    <row r="160" spans="1:7" x14ac:dyDescent="0.35">
      <c r="A160" s="1"/>
      <c r="B160" s="1"/>
      <c r="C160" s="1"/>
      <c r="D160" s="2"/>
      <c r="E160" s="2"/>
      <c r="F160" s="3"/>
      <c r="G160" s="4"/>
    </row>
    <row r="161" spans="1:7" x14ac:dyDescent="0.35">
      <c r="A161" s="1"/>
      <c r="B161" s="1"/>
      <c r="C161" s="1"/>
      <c r="D161" s="2"/>
      <c r="E161" s="2"/>
      <c r="F161" s="3"/>
      <c r="G161" s="4"/>
    </row>
    <row r="162" spans="1:7" x14ac:dyDescent="0.35">
      <c r="A162" s="1"/>
      <c r="B162" s="1"/>
      <c r="C162" s="1"/>
      <c r="D162" s="2"/>
      <c r="E162" s="2"/>
      <c r="F162" s="3"/>
      <c r="G162" s="4"/>
    </row>
    <row r="163" spans="1:7" x14ac:dyDescent="0.35">
      <c r="A163" s="1"/>
      <c r="B163" s="1"/>
      <c r="C163" s="1"/>
      <c r="D163" s="2"/>
      <c r="E163" s="2"/>
      <c r="F163" s="3"/>
      <c r="G163" s="4"/>
    </row>
    <row r="164" spans="1:7" x14ac:dyDescent="0.35">
      <c r="A164" s="1"/>
      <c r="B164" s="1"/>
      <c r="C164" s="1"/>
      <c r="D164" s="2"/>
      <c r="E164" s="2"/>
      <c r="F164" s="3"/>
      <c r="G164" s="4"/>
    </row>
    <row r="165" spans="1:7" x14ac:dyDescent="0.35">
      <c r="A165" s="1"/>
      <c r="B165" s="1"/>
      <c r="C165" s="1"/>
      <c r="D165" s="2"/>
      <c r="E165" s="2"/>
      <c r="F165" s="3"/>
      <c r="G165" s="4"/>
    </row>
    <row r="166" spans="1:7" x14ac:dyDescent="0.35">
      <c r="A166" s="1"/>
      <c r="B166" s="1"/>
      <c r="C166" s="1"/>
      <c r="D166" s="2"/>
      <c r="E166" s="2"/>
      <c r="F166" s="3"/>
      <c r="G166" s="4"/>
    </row>
    <row r="167" spans="1:7" x14ac:dyDescent="0.35">
      <c r="A167" s="1"/>
      <c r="B167" s="1"/>
      <c r="C167" s="1"/>
      <c r="D167" s="2"/>
      <c r="E167" s="2"/>
      <c r="F167" s="3"/>
      <c r="G167" s="4"/>
    </row>
    <row r="168" spans="1:7" x14ac:dyDescent="0.35">
      <c r="A168" s="1"/>
      <c r="B168" s="1"/>
      <c r="C168" s="1"/>
      <c r="D168" s="2"/>
      <c r="E168" s="2"/>
      <c r="F168" s="3"/>
      <c r="G168" s="4"/>
    </row>
    <row r="169" spans="1:7" x14ac:dyDescent="0.35">
      <c r="A169" s="1"/>
      <c r="B169" s="1"/>
      <c r="C169" s="1"/>
      <c r="D169" s="2"/>
      <c r="E169" s="2"/>
      <c r="F169" s="3"/>
      <c r="G169" s="4"/>
    </row>
    <row r="170" spans="1:7" x14ac:dyDescent="0.35">
      <c r="A170" s="1"/>
      <c r="B170" s="1"/>
      <c r="C170" s="1"/>
      <c r="D170" s="2"/>
      <c r="E170" s="2"/>
      <c r="F170" s="3"/>
      <c r="G170" s="4"/>
    </row>
    <row r="171" spans="1:7" x14ac:dyDescent="0.35">
      <c r="A171" s="1"/>
      <c r="B171" s="1"/>
      <c r="C171" s="1"/>
      <c r="D171" s="2"/>
      <c r="E171" s="2"/>
      <c r="F171" s="3"/>
      <c r="G171" s="4"/>
    </row>
    <row r="172" spans="1:7" x14ac:dyDescent="0.35">
      <c r="A172" s="1"/>
      <c r="B172" s="1"/>
      <c r="C172" s="1"/>
      <c r="D172" s="2"/>
      <c r="E172" s="2"/>
      <c r="F172" s="3"/>
      <c r="G172" s="4"/>
    </row>
    <row r="173" spans="1:7" x14ac:dyDescent="0.35">
      <c r="A173" s="1"/>
      <c r="B173" s="1"/>
      <c r="C173" s="1"/>
      <c r="D173" s="2"/>
      <c r="E173" s="2"/>
      <c r="F173" s="3"/>
      <c r="G173" s="4"/>
    </row>
    <row r="174" spans="1:7" x14ac:dyDescent="0.35">
      <c r="A174" s="1"/>
      <c r="B174" s="1"/>
      <c r="C174" s="1"/>
      <c r="D174" s="2"/>
      <c r="E174" s="2"/>
      <c r="F174" s="3"/>
      <c r="G174" s="4"/>
    </row>
    <row r="175" spans="1:7" x14ac:dyDescent="0.35">
      <c r="A175" s="1"/>
      <c r="B175" s="1"/>
      <c r="C175" s="1"/>
      <c r="D175" s="2"/>
      <c r="E175" s="2"/>
      <c r="F175" s="3"/>
      <c r="G175" s="4"/>
    </row>
    <row r="176" spans="1:7" x14ac:dyDescent="0.35">
      <c r="A176" s="1"/>
      <c r="B176" s="1"/>
      <c r="C176" s="1"/>
      <c r="D176" s="2"/>
      <c r="E176" s="2"/>
      <c r="F176" s="3"/>
      <c r="G176" s="4"/>
    </row>
    <row r="177" spans="1:7" x14ac:dyDescent="0.35">
      <c r="A177" s="1"/>
      <c r="B177" s="1"/>
      <c r="C177" s="1"/>
      <c r="D177" s="2"/>
      <c r="E177" s="2"/>
      <c r="F177" s="3"/>
      <c r="G177" s="4"/>
    </row>
    <row r="178" spans="1:7" x14ac:dyDescent="0.35">
      <c r="A178" s="1"/>
      <c r="B178" s="1"/>
      <c r="C178" s="1"/>
      <c r="D178" s="2"/>
      <c r="E178" s="2"/>
      <c r="F178" s="3"/>
      <c r="G178" s="4"/>
    </row>
    <row r="179" spans="1:7" x14ac:dyDescent="0.35">
      <c r="A179" s="1"/>
      <c r="B179" s="1"/>
      <c r="C179" s="1"/>
      <c r="D179" s="2"/>
      <c r="E179" s="2"/>
      <c r="F179" s="3"/>
      <c r="G179" s="4"/>
    </row>
    <row r="180" spans="1:7" x14ac:dyDescent="0.35">
      <c r="A180" s="1"/>
      <c r="B180" s="1"/>
      <c r="C180" s="1"/>
      <c r="D180" s="2"/>
      <c r="E180" s="2"/>
      <c r="F180" s="3"/>
      <c r="G180" s="4"/>
    </row>
    <row r="181" spans="1:7" x14ac:dyDescent="0.35">
      <c r="A181" s="1"/>
      <c r="B181" s="1"/>
      <c r="C181" s="1"/>
      <c r="D181" s="2"/>
      <c r="E181" s="2"/>
      <c r="F181" s="3"/>
      <c r="G181" s="4"/>
    </row>
    <row r="182" spans="1:7" x14ac:dyDescent="0.35">
      <c r="A182" s="1"/>
      <c r="B182" s="1"/>
      <c r="C182" s="1"/>
      <c r="D182" s="2"/>
      <c r="E182" s="2"/>
      <c r="F182" s="3"/>
      <c r="G182" s="4"/>
    </row>
    <row r="183" spans="1:7" x14ac:dyDescent="0.35">
      <c r="A183" s="1"/>
      <c r="B183" s="1"/>
      <c r="C183" s="1"/>
      <c r="D183" s="2"/>
      <c r="E183" s="2"/>
      <c r="F183" s="3"/>
      <c r="G183" s="4"/>
    </row>
    <row r="184" spans="1:7" x14ac:dyDescent="0.35">
      <c r="A184" s="1"/>
      <c r="B184" s="1"/>
      <c r="C184" s="1"/>
      <c r="D184" s="2"/>
      <c r="E184" s="2"/>
      <c r="F184" s="3"/>
      <c r="G184" s="4"/>
    </row>
    <row r="185" spans="1:7" x14ac:dyDescent="0.35">
      <c r="A185" s="1"/>
      <c r="B185" s="1"/>
      <c r="C185" s="1"/>
      <c r="D185" s="2"/>
      <c r="E185" s="2"/>
      <c r="F185" s="3"/>
      <c r="G185" s="4"/>
    </row>
    <row r="186" spans="1:7" x14ac:dyDescent="0.35">
      <c r="A186" s="1"/>
      <c r="B186" s="1"/>
      <c r="C186" s="1"/>
      <c r="D186" s="2"/>
      <c r="E186" s="2"/>
      <c r="F186" s="3"/>
      <c r="G186" s="4"/>
    </row>
    <row r="187" spans="1:7" x14ac:dyDescent="0.35">
      <c r="A187" s="1"/>
      <c r="B187" s="1"/>
      <c r="C187" s="1"/>
      <c r="D187" s="2"/>
      <c r="E187" s="2"/>
      <c r="F187" s="3"/>
      <c r="G187" s="4"/>
    </row>
    <row r="188" spans="1:7" x14ac:dyDescent="0.35">
      <c r="A188" s="1"/>
      <c r="B188" s="1"/>
      <c r="C188" s="1"/>
      <c r="D188" s="2"/>
      <c r="E188" s="2"/>
      <c r="F188" s="3"/>
      <c r="G188" s="4"/>
    </row>
    <row r="189" spans="1:7" x14ac:dyDescent="0.35">
      <c r="A189" s="1"/>
      <c r="B189" s="1"/>
      <c r="C189" s="1"/>
      <c r="D189" s="2"/>
      <c r="E189" s="2"/>
      <c r="F189" s="3"/>
      <c r="G189" s="4"/>
    </row>
    <row r="190" spans="1:7" x14ac:dyDescent="0.35">
      <c r="A190" s="1"/>
      <c r="B190" s="1"/>
      <c r="C190" s="1"/>
      <c r="D190" s="2"/>
      <c r="E190" s="2"/>
      <c r="F190" s="3"/>
      <c r="G190" s="4"/>
    </row>
    <row r="191" spans="1:7" x14ac:dyDescent="0.35">
      <c r="A191" s="1"/>
      <c r="B191" s="1"/>
      <c r="C191" s="1"/>
      <c r="D191" s="2"/>
      <c r="E191" s="2"/>
      <c r="F191" s="3"/>
      <c r="G191" s="4"/>
    </row>
    <row r="192" spans="1:7" x14ac:dyDescent="0.35">
      <c r="A192" s="1"/>
      <c r="B192" s="1"/>
      <c r="C192" s="1"/>
      <c r="D192" s="2"/>
      <c r="E192" s="2"/>
      <c r="F192" s="3"/>
      <c r="G192" s="4"/>
    </row>
    <row r="193" spans="1:7" x14ac:dyDescent="0.35">
      <c r="A193" s="1"/>
      <c r="B193" s="1"/>
      <c r="C193" s="1"/>
      <c r="D193" s="2"/>
      <c r="E193" s="2"/>
      <c r="F193" s="3"/>
      <c r="G193" s="4"/>
    </row>
    <row r="194" spans="1:7" x14ac:dyDescent="0.35">
      <c r="A194" s="1"/>
      <c r="B194" s="1"/>
      <c r="C194" s="1"/>
      <c r="D194" s="2"/>
      <c r="E194" s="2"/>
      <c r="F194" s="3"/>
      <c r="G194" s="4"/>
    </row>
    <row r="195" spans="1:7" x14ac:dyDescent="0.35">
      <c r="A195" s="1"/>
      <c r="B195" s="1"/>
      <c r="C195" s="1"/>
      <c r="D195" s="2"/>
      <c r="E195" s="2"/>
      <c r="F195" s="3"/>
      <c r="G195" s="4"/>
    </row>
    <row r="196" spans="1:7" x14ac:dyDescent="0.35">
      <c r="A196" s="1"/>
      <c r="B196" s="1"/>
      <c r="C196" s="1"/>
      <c r="D196" s="2"/>
      <c r="E196" s="2"/>
      <c r="F196" s="3"/>
      <c r="G196" s="4"/>
    </row>
    <row r="197" spans="1:7" x14ac:dyDescent="0.35">
      <c r="A197" s="1"/>
      <c r="B197" s="1"/>
      <c r="C197" s="1"/>
      <c r="D197" s="2"/>
      <c r="E197" s="2"/>
      <c r="F197" s="3"/>
      <c r="G197" s="4"/>
    </row>
    <row r="198" spans="1:7" x14ac:dyDescent="0.35">
      <c r="A198" s="1"/>
      <c r="B198" s="1"/>
      <c r="C198" s="1"/>
      <c r="D198" s="2"/>
      <c r="E198" s="2"/>
      <c r="F198" s="3"/>
      <c r="G198" s="4"/>
    </row>
    <row r="199" spans="1:7" x14ac:dyDescent="0.35">
      <c r="A199" s="1"/>
      <c r="B199" s="1"/>
      <c r="C199" s="1"/>
      <c r="D199" s="2"/>
      <c r="E199" s="2"/>
      <c r="F199" s="3"/>
      <c r="G199" s="4"/>
    </row>
    <row r="200" spans="1:7" x14ac:dyDescent="0.35">
      <c r="A200" s="1"/>
      <c r="B200" s="1"/>
      <c r="C200" s="1"/>
      <c r="D200" s="2"/>
      <c r="E200" s="2"/>
      <c r="F200" s="3"/>
      <c r="G200" s="4"/>
    </row>
    <row r="201" spans="1:7" x14ac:dyDescent="0.35">
      <c r="A201" s="1"/>
      <c r="B201" s="1"/>
      <c r="C201" s="1"/>
      <c r="D201" s="2"/>
      <c r="E201" s="2"/>
      <c r="F201" s="3"/>
      <c r="G201" s="4"/>
    </row>
    <row r="202" spans="1:7" x14ac:dyDescent="0.35">
      <c r="A202" s="1"/>
      <c r="B202" s="1"/>
      <c r="C202" s="1"/>
      <c r="D202" s="2"/>
      <c r="E202" s="2"/>
      <c r="F202" s="3"/>
      <c r="G202" s="4"/>
    </row>
    <row r="203" spans="1:7" x14ac:dyDescent="0.35">
      <c r="A203" s="1"/>
      <c r="B203" s="1"/>
      <c r="C203" s="1"/>
      <c r="D203" s="2"/>
      <c r="E203" s="2"/>
      <c r="F203" s="3"/>
      <c r="G203" s="4"/>
    </row>
    <row r="204" spans="1:7" x14ac:dyDescent="0.35">
      <c r="A204" s="1"/>
      <c r="B204" s="1"/>
      <c r="C204" s="1"/>
      <c r="D204" s="2"/>
      <c r="E204" s="2"/>
      <c r="F204" s="3"/>
      <c r="G204" s="4"/>
    </row>
    <row r="205" spans="1:7" x14ac:dyDescent="0.35">
      <c r="A205" s="1"/>
      <c r="B205" s="1"/>
      <c r="C205" s="1"/>
      <c r="D205" s="2"/>
      <c r="E205" s="2"/>
      <c r="F205" s="3"/>
      <c r="G205" s="4"/>
    </row>
    <row r="206" spans="1:7" x14ac:dyDescent="0.35">
      <c r="A206" s="1"/>
      <c r="B206" s="1"/>
      <c r="C206" s="1"/>
      <c r="D206" s="2"/>
      <c r="E206" s="2"/>
      <c r="F206" s="3"/>
      <c r="G206" s="4"/>
    </row>
    <row r="207" spans="1:7" x14ac:dyDescent="0.35">
      <c r="A207" s="1"/>
      <c r="B207" s="1"/>
      <c r="C207" s="1"/>
      <c r="D207" s="2"/>
      <c r="E207" s="2"/>
      <c r="F207" s="3"/>
      <c r="G207" s="4"/>
    </row>
    <row r="208" spans="1:7" x14ac:dyDescent="0.35">
      <c r="A208" s="1"/>
      <c r="B208" s="1"/>
      <c r="C208" s="1"/>
      <c r="D208" s="2"/>
      <c r="E208" s="2"/>
      <c r="F208" s="3"/>
      <c r="G208" s="4"/>
    </row>
    <row r="209" spans="1:7" x14ac:dyDescent="0.35">
      <c r="A209" s="1"/>
      <c r="B209" s="1"/>
      <c r="C209" s="1"/>
      <c r="D209" s="2"/>
      <c r="E209" s="2"/>
      <c r="F209" s="3"/>
      <c r="G209" s="4"/>
    </row>
    <row r="210" spans="1:7" x14ac:dyDescent="0.35">
      <c r="A210" s="1"/>
      <c r="B210" s="1"/>
      <c r="C210" s="1"/>
      <c r="D210" s="2"/>
      <c r="E210" s="2"/>
      <c r="F210" s="3"/>
      <c r="G210" s="4"/>
    </row>
    <row r="211" spans="1:7" x14ac:dyDescent="0.35">
      <c r="A211" s="1"/>
      <c r="B211" s="1"/>
      <c r="C211" s="1"/>
      <c r="D211" s="2"/>
      <c r="E211" s="2"/>
      <c r="F211" s="3"/>
      <c r="G211" s="4"/>
    </row>
    <row r="212" spans="1:7" x14ac:dyDescent="0.35">
      <c r="A212" s="1"/>
      <c r="B212" s="1"/>
      <c r="C212" s="1"/>
      <c r="D212" s="2"/>
      <c r="E212" s="2"/>
      <c r="F212" s="3"/>
      <c r="G212" s="4"/>
    </row>
    <row r="213" spans="1:7" x14ac:dyDescent="0.35">
      <c r="A213" s="1"/>
      <c r="B213" s="1"/>
      <c r="C213" s="1"/>
      <c r="D213" s="2"/>
      <c r="E213" s="2"/>
      <c r="F213" s="3"/>
      <c r="G213" s="4"/>
    </row>
    <row r="214" spans="1:7" x14ac:dyDescent="0.35">
      <c r="A214" s="1"/>
      <c r="B214" s="1"/>
      <c r="C214" s="1"/>
      <c r="D214" s="2"/>
      <c r="E214" s="2"/>
      <c r="F214" s="3"/>
      <c r="G214" s="4"/>
    </row>
    <row r="215" spans="1:7" x14ac:dyDescent="0.35">
      <c r="A215" s="1"/>
      <c r="B215" s="1"/>
      <c r="C215" s="1"/>
      <c r="D215" s="2"/>
      <c r="E215" s="2"/>
      <c r="F215" s="3"/>
      <c r="G215" s="4"/>
    </row>
    <row r="216" spans="1:7" x14ac:dyDescent="0.35">
      <c r="A216" s="1"/>
      <c r="B216" s="1"/>
      <c r="C216" s="1"/>
      <c r="D216" s="2"/>
      <c r="E216" s="2"/>
      <c r="F216" s="3"/>
      <c r="G216" s="4"/>
    </row>
    <row r="217" spans="1:7" x14ac:dyDescent="0.35">
      <c r="A217" s="1"/>
      <c r="B217" s="1"/>
      <c r="C217" s="1"/>
      <c r="D217" s="2"/>
      <c r="E217" s="2"/>
      <c r="F217" s="3"/>
      <c r="G217" s="4"/>
    </row>
    <row r="218" spans="1:7" x14ac:dyDescent="0.35">
      <c r="A218" s="1"/>
      <c r="B218" s="1"/>
      <c r="C218" s="1"/>
      <c r="D218" s="2"/>
      <c r="E218" s="2"/>
      <c r="F218" s="3"/>
      <c r="G218" s="4"/>
    </row>
    <row r="219" spans="1:7" x14ac:dyDescent="0.35">
      <c r="A219" s="1"/>
      <c r="B219" s="1"/>
      <c r="C219" s="1"/>
      <c r="D219" s="2"/>
      <c r="E219" s="2"/>
      <c r="F219" s="3"/>
      <c r="G219" s="4"/>
    </row>
    <row r="220" spans="1:7" x14ac:dyDescent="0.35">
      <c r="A220" s="1"/>
      <c r="B220" s="1"/>
      <c r="C220" s="1"/>
      <c r="D220" s="2"/>
      <c r="E220" s="2"/>
      <c r="F220" s="3"/>
      <c r="G220" s="4"/>
    </row>
    <row r="221" spans="1:7" x14ac:dyDescent="0.35">
      <c r="A221" s="1"/>
      <c r="B221" s="1"/>
      <c r="C221" s="1"/>
      <c r="D221" s="2"/>
      <c r="E221" s="2"/>
      <c r="F221" s="3"/>
      <c r="G221" s="4"/>
    </row>
    <row r="222" spans="1:7" x14ac:dyDescent="0.35">
      <c r="A222" s="1"/>
      <c r="B222" s="1"/>
      <c r="C222" s="1"/>
      <c r="D222" s="2"/>
      <c r="E222" s="2"/>
      <c r="F222" s="3"/>
      <c r="G222" s="4"/>
    </row>
    <row r="223" spans="1:7" x14ac:dyDescent="0.35">
      <c r="A223" s="1"/>
      <c r="B223" s="1"/>
      <c r="C223" s="1"/>
      <c r="D223" s="2"/>
      <c r="E223" s="2"/>
      <c r="F223" s="3"/>
      <c r="G223" s="4"/>
    </row>
    <row r="224" spans="1:7" x14ac:dyDescent="0.35">
      <c r="A224" s="1"/>
      <c r="B224" s="1"/>
      <c r="C224" s="1"/>
      <c r="D224" s="2"/>
      <c r="E224" s="2"/>
      <c r="F224" s="3"/>
      <c r="G224" s="4"/>
    </row>
    <row r="225" spans="1:7" x14ac:dyDescent="0.35">
      <c r="A225" s="1"/>
      <c r="B225" s="1"/>
      <c r="C225" s="1"/>
      <c r="D225" s="2"/>
      <c r="E225" s="2"/>
      <c r="F225" s="3"/>
      <c r="G225" s="4"/>
    </row>
    <row r="226" spans="1:7" x14ac:dyDescent="0.35">
      <c r="A226" s="1"/>
      <c r="B226" s="1"/>
      <c r="C226" s="1"/>
      <c r="D226" s="2"/>
      <c r="E226" s="2"/>
      <c r="F226" s="3"/>
      <c r="G226" s="4"/>
    </row>
    <row r="227" spans="1:7" x14ac:dyDescent="0.35">
      <c r="A227" s="1"/>
      <c r="B227" s="1"/>
      <c r="C227" s="1"/>
      <c r="D227" s="2"/>
      <c r="E227" s="2"/>
      <c r="F227" s="3"/>
      <c r="G227" s="4"/>
    </row>
    <row r="228" spans="1:7" x14ac:dyDescent="0.35">
      <c r="A228" s="1"/>
      <c r="B228" s="1"/>
      <c r="C228" s="1"/>
      <c r="D228" s="2"/>
      <c r="E228" s="2"/>
      <c r="F228" s="3"/>
      <c r="G228" s="4"/>
    </row>
    <row r="229" spans="1:7" x14ac:dyDescent="0.35">
      <c r="A229" s="1"/>
      <c r="B229" s="1"/>
      <c r="C229" s="1"/>
      <c r="D229" s="2"/>
      <c r="E229" s="2"/>
      <c r="F229" s="3"/>
      <c r="G229" s="4"/>
    </row>
    <row r="230" spans="1:7" x14ac:dyDescent="0.35">
      <c r="A230" s="1"/>
      <c r="B230" s="1"/>
      <c r="C230" s="1"/>
      <c r="D230" s="2"/>
      <c r="E230" s="2"/>
      <c r="F230" s="3"/>
      <c r="G230" s="4"/>
    </row>
    <row r="231" spans="1:7" x14ac:dyDescent="0.35">
      <c r="A231" s="1"/>
      <c r="B231" s="1"/>
      <c r="C231" s="1"/>
      <c r="D231" s="2"/>
      <c r="E231" s="2"/>
      <c r="F231" s="3"/>
      <c r="G231" s="4"/>
    </row>
    <row r="232" spans="1:7" x14ac:dyDescent="0.35">
      <c r="A232" s="1"/>
      <c r="B232" s="1"/>
      <c r="C232" s="1"/>
      <c r="D232" s="2"/>
      <c r="E232" s="2"/>
      <c r="F232" s="3"/>
      <c r="G232" s="4"/>
    </row>
    <row r="233" spans="1:7" x14ac:dyDescent="0.35">
      <c r="A233" s="1"/>
      <c r="B233" s="1"/>
      <c r="C233" s="1"/>
      <c r="D233" s="2"/>
      <c r="E233" s="2"/>
      <c r="F233" s="3"/>
      <c r="G233" s="4"/>
    </row>
    <row r="234" spans="1:7" x14ac:dyDescent="0.35">
      <c r="A234" s="1"/>
      <c r="B234" s="1"/>
      <c r="C234" s="1"/>
      <c r="D234" s="2"/>
      <c r="E234" s="2"/>
      <c r="F234" s="3"/>
      <c r="G234" s="4"/>
    </row>
    <row r="235" spans="1:7" x14ac:dyDescent="0.35">
      <c r="A235" s="1"/>
      <c r="B235" s="1"/>
      <c r="C235" s="1"/>
      <c r="D235" s="2"/>
      <c r="E235" s="2"/>
      <c r="F235" s="3"/>
      <c r="G235" s="4"/>
    </row>
    <row r="236" spans="1:7" x14ac:dyDescent="0.35">
      <c r="A236" s="1"/>
      <c r="B236" s="1"/>
      <c r="C236" s="1"/>
      <c r="D236" s="2"/>
      <c r="E236" s="2"/>
      <c r="F236" s="3"/>
      <c r="G236" s="4"/>
    </row>
    <row r="237" spans="1:7" x14ac:dyDescent="0.35">
      <c r="A237" s="1"/>
      <c r="B237" s="1"/>
      <c r="C237" s="1"/>
      <c r="D237" s="2"/>
      <c r="E237" s="2"/>
      <c r="F237" s="3"/>
      <c r="G237" s="4"/>
    </row>
    <row r="238" spans="1:7" x14ac:dyDescent="0.35">
      <c r="A238" s="1"/>
      <c r="B238" s="1"/>
      <c r="C238" s="1"/>
      <c r="D238" s="2"/>
      <c r="E238" s="2"/>
      <c r="F238" s="3"/>
      <c r="G238" s="4"/>
    </row>
    <row r="239" spans="1:7" x14ac:dyDescent="0.35">
      <c r="A239" s="1"/>
      <c r="B239" s="1"/>
      <c r="C239" s="1"/>
      <c r="D239" s="2"/>
      <c r="E239" s="2"/>
      <c r="F239" s="3"/>
      <c r="G239" s="4"/>
    </row>
    <row r="240" spans="1:7" x14ac:dyDescent="0.35">
      <c r="A240" s="1"/>
      <c r="B240" s="1"/>
      <c r="C240" s="1"/>
      <c r="D240" s="2"/>
      <c r="E240" s="2"/>
      <c r="F240" s="3"/>
      <c r="G240" s="4"/>
    </row>
    <row r="241" spans="1:7" x14ac:dyDescent="0.35">
      <c r="A241" s="1"/>
      <c r="B241" s="1"/>
      <c r="C241" s="1"/>
      <c r="D241" s="2"/>
      <c r="E241" s="2"/>
      <c r="F241" s="3"/>
      <c r="G241" s="4"/>
    </row>
    <row r="242" spans="1:7" x14ac:dyDescent="0.35">
      <c r="A242" s="1"/>
      <c r="B242" s="1"/>
      <c r="C242" s="1"/>
      <c r="D242" s="2"/>
      <c r="E242" s="2"/>
      <c r="F242" s="3"/>
      <c r="G242" s="4"/>
    </row>
    <row r="243" spans="1:7" x14ac:dyDescent="0.35">
      <c r="A243" s="1"/>
      <c r="B243" s="1"/>
      <c r="C243" s="1"/>
      <c r="D243" s="2"/>
      <c r="E243" s="2"/>
      <c r="F243" s="3"/>
      <c r="G243" s="4"/>
    </row>
    <row r="244" spans="1:7" x14ac:dyDescent="0.35">
      <c r="A244" s="1"/>
      <c r="B244" s="1"/>
      <c r="C244" s="1"/>
      <c r="D244" s="2"/>
      <c r="E244" s="2"/>
      <c r="F244" s="3"/>
      <c r="G244" s="4"/>
    </row>
    <row r="245" spans="1:7" x14ac:dyDescent="0.35">
      <c r="A245" s="1"/>
      <c r="B245" s="1"/>
      <c r="C245" s="1"/>
      <c r="D245" s="2"/>
      <c r="E245" s="2"/>
      <c r="F245" s="3"/>
      <c r="G245" s="4"/>
    </row>
    <row r="246" spans="1:7" x14ac:dyDescent="0.35">
      <c r="A246" s="1"/>
      <c r="B246" s="1"/>
      <c r="C246" s="1"/>
      <c r="D246" s="2"/>
      <c r="E246" s="2"/>
      <c r="F246" s="3"/>
      <c r="G246" s="4"/>
    </row>
    <row r="247" spans="1:7" x14ac:dyDescent="0.35">
      <c r="A247" s="1"/>
      <c r="B247" s="1"/>
      <c r="C247" s="1"/>
      <c r="D247" s="2"/>
      <c r="E247" s="2"/>
      <c r="F247" s="3"/>
      <c r="G247" s="4"/>
    </row>
    <row r="248" spans="1:7" x14ac:dyDescent="0.35">
      <c r="A248" s="1"/>
      <c r="B248" s="1"/>
      <c r="C248" s="1"/>
      <c r="D248" s="2"/>
      <c r="E248" s="2"/>
      <c r="F248" s="3"/>
      <c r="G248" s="4"/>
    </row>
    <row r="249" spans="1:7" x14ac:dyDescent="0.35">
      <c r="A249" s="1"/>
      <c r="B249" s="1"/>
      <c r="C249" s="1"/>
      <c r="D249" s="2"/>
      <c r="E249" s="2"/>
      <c r="F249" s="3"/>
      <c r="G249" s="4"/>
    </row>
    <row r="250" spans="1:7" x14ac:dyDescent="0.35">
      <c r="A250" s="1"/>
      <c r="B250" s="1"/>
      <c r="C250" s="1"/>
      <c r="D250" s="2"/>
      <c r="E250" s="2"/>
      <c r="F250" s="3"/>
      <c r="G250" s="4"/>
    </row>
    <row r="251" spans="1:7" x14ac:dyDescent="0.35">
      <c r="A251" s="1"/>
      <c r="B251" s="1"/>
      <c r="C251" s="1"/>
      <c r="D251" s="2"/>
      <c r="E251" s="2"/>
      <c r="F251" s="3"/>
      <c r="G251" s="4"/>
    </row>
    <row r="252" spans="1:7" x14ac:dyDescent="0.35">
      <c r="A252" s="1"/>
      <c r="B252" s="1"/>
      <c r="C252" s="1"/>
      <c r="D252" s="2"/>
      <c r="E252" s="2"/>
      <c r="F252" s="3"/>
      <c r="G252" s="4"/>
    </row>
    <row r="253" spans="1:7" x14ac:dyDescent="0.35">
      <c r="A253" s="1"/>
      <c r="B253" s="1"/>
      <c r="C253" s="1"/>
      <c r="D253" s="2"/>
      <c r="E253" s="2"/>
      <c r="F253" s="3"/>
      <c r="G253" s="4"/>
    </row>
    <row r="254" spans="1:7" x14ac:dyDescent="0.35">
      <c r="A254" s="1"/>
      <c r="B254" s="1"/>
      <c r="C254" s="1"/>
      <c r="D254" s="2"/>
      <c r="E254" s="2"/>
      <c r="F254" s="3"/>
      <c r="G254" s="4"/>
    </row>
    <row r="255" spans="1:7" x14ac:dyDescent="0.35">
      <c r="A255" s="1"/>
      <c r="B255" s="1"/>
      <c r="C255" s="1"/>
      <c r="D255" s="2"/>
      <c r="E255" s="2"/>
      <c r="F255" s="3"/>
      <c r="G255" s="4"/>
    </row>
    <row r="256" spans="1:7" x14ac:dyDescent="0.35">
      <c r="A256" s="1"/>
      <c r="B256" s="1"/>
      <c r="C256" s="1"/>
      <c r="D256" s="2"/>
      <c r="E256" s="2"/>
      <c r="F256" s="3"/>
      <c r="G256" s="4"/>
    </row>
    <row r="257" spans="1:7" x14ac:dyDescent="0.35">
      <c r="A257" s="1"/>
      <c r="B257" s="1"/>
      <c r="C257" s="1"/>
      <c r="D257" s="2"/>
      <c r="E257" s="2"/>
      <c r="F257" s="3"/>
      <c r="G257" s="4"/>
    </row>
    <row r="258" spans="1:7" x14ac:dyDescent="0.35">
      <c r="A258" s="1"/>
      <c r="B258" s="1"/>
      <c r="C258" s="1"/>
      <c r="D258" s="2"/>
      <c r="E258" s="2"/>
      <c r="F258" s="3"/>
      <c r="G258" s="4"/>
    </row>
    <row r="259" spans="1:7" x14ac:dyDescent="0.35">
      <c r="A259" s="1"/>
      <c r="B259" s="1"/>
      <c r="C259" s="1"/>
      <c r="D259" s="2"/>
      <c r="E259" s="2"/>
      <c r="F259" s="3"/>
      <c r="G259" s="4"/>
    </row>
    <row r="260" spans="1:7" x14ac:dyDescent="0.35">
      <c r="A260" s="1"/>
      <c r="B260" s="1"/>
      <c r="C260" s="1"/>
      <c r="D260" s="2"/>
      <c r="E260" s="2"/>
      <c r="F260" s="3"/>
      <c r="G260" s="4"/>
    </row>
    <row r="261" spans="1:7" x14ac:dyDescent="0.35">
      <c r="A261" s="1"/>
      <c r="B261" s="1"/>
      <c r="C261" s="1"/>
      <c r="D261" s="2"/>
      <c r="E261" s="2"/>
      <c r="F261" s="3"/>
      <c r="G261" s="4"/>
    </row>
    <row r="262" spans="1:7" x14ac:dyDescent="0.35">
      <c r="A262" s="1"/>
      <c r="B262" s="1"/>
      <c r="C262" s="1"/>
      <c r="D262" s="2"/>
      <c r="E262" s="2"/>
      <c r="F262" s="3"/>
      <c r="G262" s="4"/>
    </row>
    <row r="263" spans="1:7" x14ac:dyDescent="0.35">
      <c r="A263" s="1"/>
      <c r="B263" s="1"/>
      <c r="C263" s="1"/>
      <c r="D263" s="2"/>
      <c r="E263" s="2"/>
      <c r="F263" s="3"/>
      <c r="G263" s="4"/>
    </row>
    <row r="264" spans="1:7" x14ac:dyDescent="0.35">
      <c r="A264" s="1"/>
      <c r="B264" s="1"/>
      <c r="C264" s="1"/>
      <c r="D264" s="2"/>
      <c r="E264" s="2"/>
      <c r="F264" s="3"/>
      <c r="G264" s="4"/>
    </row>
    <row r="265" spans="1:7" x14ac:dyDescent="0.35">
      <c r="A265" s="1"/>
      <c r="B265" s="1"/>
      <c r="C265" s="1"/>
      <c r="D265" s="2"/>
      <c r="E265" s="2"/>
      <c r="F265" s="3"/>
      <c r="G265" s="4"/>
    </row>
    <row r="266" spans="1:7" x14ac:dyDescent="0.35">
      <c r="A266" s="1"/>
      <c r="B266" s="1"/>
      <c r="C266" s="1"/>
      <c r="D266" s="2"/>
      <c r="E266" s="2"/>
      <c r="F266" s="3"/>
      <c r="G266" s="4"/>
    </row>
    <row r="267" spans="1:7" x14ac:dyDescent="0.35">
      <c r="A267" s="1"/>
      <c r="B267" s="1"/>
      <c r="C267" s="1"/>
      <c r="D267" s="2"/>
      <c r="E267" s="2"/>
      <c r="F267" s="3"/>
      <c r="G267" s="4"/>
    </row>
    <row r="268" spans="1:7" x14ac:dyDescent="0.35">
      <c r="A268" s="1"/>
      <c r="B268" s="1"/>
      <c r="C268" s="1"/>
      <c r="D268" s="2"/>
      <c r="E268" s="2"/>
      <c r="F268" s="3"/>
      <c r="G268" s="4"/>
    </row>
    <row r="269" spans="1:7" x14ac:dyDescent="0.35">
      <c r="A269" s="1"/>
      <c r="B269" s="1"/>
      <c r="C269" s="1"/>
      <c r="D269" s="2"/>
      <c r="E269" s="2"/>
      <c r="F269" s="3"/>
      <c r="G269" s="4"/>
    </row>
    <row r="270" spans="1:7" x14ac:dyDescent="0.35">
      <c r="A270" s="1"/>
      <c r="B270" s="1"/>
      <c r="C270" s="1"/>
      <c r="D270" s="2"/>
      <c r="E270" s="2"/>
      <c r="F270" s="3"/>
      <c r="G270" s="4"/>
    </row>
    <row r="271" spans="1:7" x14ac:dyDescent="0.35">
      <c r="A271" s="1"/>
      <c r="B271" s="1"/>
      <c r="C271" s="1"/>
      <c r="D271" s="2"/>
      <c r="E271" s="2"/>
      <c r="F271" s="3"/>
      <c r="G271" s="4"/>
    </row>
    <row r="272" spans="1:7" x14ac:dyDescent="0.35">
      <c r="A272" s="1"/>
      <c r="B272" s="1"/>
      <c r="C272" s="1"/>
      <c r="D272" s="2"/>
      <c r="E272" s="2"/>
      <c r="F272" s="3"/>
      <c r="G272" s="4"/>
    </row>
    <row r="273" spans="1:7" x14ac:dyDescent="0.35">
      <c r="A273" s="1"/>
      <c r="B273" s="1"/>
      <c r="C273" s="1"/>
      <c r="D273" s="2"/>
      <c r="E273" s="2"/>
      <c r="F273" s="3"/>
      <c r="G273" s="4"/>
    </row>
    <row r="274" spans="1:7" x14ac:dyDescent="0.35">
      <c r="A274" s="1"/>
      <c r="B274" s="1"/>
      <c r="C274" s="1"/>
      <c r="D274" s="2"/>
      <c r="E274" s="2"/>
      <c r="F274" s="3"/>
      <c r="G274" s="4"/>
    </row>
    <row r="275" spans="1:7" x14ac:dyDescent="0.35">
      <c r="A275" s="1"/>
      <c r="B275" s="1"/>
      <c r="C275" s="1"/>
      <c r="D275" s="2"/>
      <c r="E275" s="2"/>
      <c r="F275" s="3"/>
      <c r="G275" s="4"/>
    </row>
    <row r="276" spans="1:7" x14ac:dyDescent="0.35">
      <c r="A276" s="1"/>
      <c r="B276" s="1"/>
      <c r="C276" s="1"/>
      <c r="D276" s="2"/>
      <c r="E276" s="2"/>
      <c r="F276" s="3"/>
      <c r="G276" s="4"/>
    </row>
    <row r="277" spans="1:7" x14ac:dyDescent="0.35">
      <c r="A277" s="1"/>
      <c r="B277" s="1"/>
      <c r="C277" s="1"/>
      <c r="D277" s="2"/>
      <c r="E277" s="2"/>
      <c r="F277" s="3"/>
      <c r="G277" s="4"/>
    </row>
    <row r="278" spans="1:7" x14ac:dyDescent="0.35">
      <c r="A278" s="1"/>
      <c r="B278" s="1"/>
      <c r="C278" s="1"/>
      <c r="D278" s="2"/>
      <c r="E278" s="2"/>
      <c r="F278" s="3"/>
      <c r="G278" s="4"/>
    </row>
    <row r="279" spans="1:7" x14ac:dyDescent="0.35">
      <c r="A279" s="1"/>
      <c r="B279" s="1"/>
      <c r="C279" s="1"/>
      <c r="D279" s="2"/>
      <c r="E279" s="2"/>
      <c r="F279" s="3"/>
      <c r="G279" s="4"/>
    </row>
    <row r="280" spans="1:7" x14ac:dyDescent="0.35">
      <c r="A280" s="1"/>
      <c r="B280" s="1"/>
      <c r="C280" s="1"/>
      <c r="D280" s="2"/>
      <c r="E280" s="2"/>
      <c r="F280" s="3"/>
      <c r="G280" s="4"/>
    </row>
    <row r="281" spans="1:7" x14ac:dyDescent="0.35">
      <c r="A281" s="1"/>
      <c r="B281" s="1"/>
      <c r="C281" s="1"/>
      <c r="D281" s="2"/>
      <c r="E281" s="2"/>
      <c r="F281" s="3"/>
      <c r="G281" s="4"/>
    </row>
    <row r="282" spans="1:7" x14ac:dyDescent="0.35">
      <c r="A282" s="1"/>
      <c r="B282" s="1"/>
      <c r="C282" s="1"/>
      <c r="D282" s="2"/>
      <c r="E282" s="2"/>
      <c r="F282" s="3"/>
      <c r="G282" s="4"/>
    </row>
    <row r="283" spans="1:7" x14ac:dyDescent="0.35">
      <c r="A283" s="1"/>
      <c r="B283" s="1"/>
      <c r="C283" s="1"/>
      <c r="D283" s="2"/>
      <c r="E283" s="2"/>
      <c r="F283" s="3"/>
      <c r="G283" s="4"/>
    </row>
    <row r="284" spans="1:7" x14ac:dyDescent="0.35">
      <c r="A284" s="1"/>
      <c r="B284" s="1"/>
      <c r="C284" s="1"/>
      <c r="D284" s="2"/>
      <c r="E284" s="2"/>
      <c r="F284" s="3"/>
      <c r="G284" s="4"/>
    </row>
    <row r="285" spans="1:7" x14ac:dyDescent="0.35">
      <c r="A285" s="1"/>
      <c r="B285" s="1"/>
      <c r="C285" s="1"/>
      <c r="D285" s="2"/>
      <c r="E285" s="2"/>
      <c r="F285" s="3"/>
      <c r="G285" s="4"/>
    </row>
    <row r="286" spans="1:7" x14ac:dyDescent="0.35">
      <c r="A286" s="1"/>
      <c r="B286" s="1"/>
      <c r="C286" s="1"/>
      <c r="D286" s="2"/>
      <c r="E286" s="2"/>
      <c r="F286" s="3"/>
      <c r="G286" s="4"/>
    </row>
    <row r="287" spans="1:7" x14ac:dyDescent="0.35">
      <c r="A287" s="1"/>
      <c r="B287" s="1"/>
      <c r="C287" s="1"/>
      <c r="D287" s="2"/>
      <c r="E287" s="2"/>
      <c r="F287" s="3"/>
      <c r="G287" s="4"/>
    </row>
    <row r="288" spans="1:7" x14ac:dyDescent="0.35">
      <c r="A288" s="1"/>
      <c r="B288" s="1"/>
      <c r="C288" s="1"/>
      <c r="D288" s="2"/>
      <c r="E288" s="2"/>
      <c r="F288" s="3"/>
      <c r="G288" s="4"/>
    </row>
    <row r="289" spans="1:7" x14ac:dyDescent="0.35">
      <c r="A289" s="1"/>
      <c r="B289" s="1"/>
      <c r="C289" s="1"/>
      <c r="D289" s="2"/>
      <c r="E289" s="2"/>
      <c r="F289" s="3"/>
      <c r="G289" s="4"/>
    </row>
    <row r="290" spans="1:7" x14ac:dyDescent="0.35">
      <c r="A290" s="1"/>
      <c r="B290" s="1"/>
      <c r="C290" s="1"/>
      <c r="D290" s="2"/>
      <c r="E290" s="2"/>
      <c r="F290" s="3"/>
      <c r="G290" s="4"/>
    </row>
    <row r="291" spans="1:7" x14ac:dyDescent="0.35">
      <c r="A291" s="1"/>
      <c r="B291" s="1"/>
      <c r="C291" s="1"/>
      <c r="D291" s="2"/>
      <c r="E291" s="2"/>
      <c r="F291" s="3"/>
      <c r="G291" s="4"/>
    </row>
    <row r="292" spans="1:7" x14ac:dyDescent="0.35">
      <c r="A292" s="1"/>
      <c r="B292" s="1"/>
      <c r="C292" s="1"/>
      <c r="D292" s="2"/>
      <c r="E292" s="2"/>
      <c r="F292" s="3"/>
      <c r="G292" s="4"/>
    </row>
    <row r="293" spans="1:7" x14ac:dyDescent="0.35">
      <c r="A293" s="1"/>
      <c r="B293" s="1"/>
      <c r="C293" s="1"/>
      <c r="D293" s="2"/>
      <c r="E293" s="2"/>
      <c r="F293" s="3"/>
      <c r="G293" s="4"/>
    </row>
    <row r="294" spans="1:7" x14ac:dyDescent="0.35">
      <c r="A294" s="1"/>
      <c r="B294" s="1"/>
      <c r="C294" s="1"/>
      <c r="D294" s="2"/>
      <c r="E294" s="2"/>
      <c r="F294" s="3"/>
      <c r="G294" s="4"/>
    </row>
    <row r="295" spans="1:7" x14ac:dyDescent="0.35">
      <c r="A295" s="1"/>
      <c r="B295" s="1"/>
      <c r="C295" s="1"/>
      <c r="D295" s="2"/>
      <c r="E295" s="2"/>
      <c r="F295" s="3"/>
      <c r="G295" s="4"/>
    </row>
    <row r="296" spans="1:7" x14ac:dyDescent="0.35">
      <c r="A296" s="1"/>
      <c r="B296" s="1"/>
      <c r="C296" s="1"/>
      <c r="D296" s="2"/>
      <c r="E296" s="2"/>
      <c r="F296" s="3"/>
      <c r="G296" s="4"/>
    </row>
    <row r="297" spans="1:7" x14ac:dyDescent="0.35">
      <c r="A297" s="1"/>
      <c r="B297" s="1"/>
      <c r="C297" s="1"/>
      <c r="D297" s="2"/>
      <c r="E297" s="2"/>
      <c r="F297" s="3"/>
      <c r="G297" s="4"/>
    </row>
    <row r="298" spans="1:7" x14ac:dyDescent="0.35">
      <c r="A298" s="1"/>
      <c r="B298" s="1"/>
      <c r="C298" s="1"/>
      <c r="D298" s="2"/>
      <c r="E298" s="2"/>
      <c r="F298" s="3"/>
      <c r="G298" s="4"/>
    </row>
    <row r="299" spans="1:7" x14ac:dyDescent="0.35">
      <c r="A299" s="1"/>
      <c r="B299" s="1"/>
      <c r="C299" s="1"/>
      <c r="D299" s="2"/>
      <c r="E299" s="2"/>
      <c r="F299" s="3"/>
      <c r="G299" s="4"/>
    </row>
    <row r="300" spans="1:7" x14ac:dyDescent="0.35">
      <c r="A300" s="1"/>
      <c r="B300" s="1"/>
      <c r="C300" s="1"/>
      <c r="D300" s="2"/>
      <c r="E300" s="2"/>
      <c r="F300" s="3"/>
      <c r="G300" s="4"/>
    </row>
    <row r="301" spans="1:7" x14ac:dyDescent="0.35">
      <c r="A301" s="1"/>
      <c r="B301" s="1"/>
      <c r="C301" s="1"/>
      <c r="D301" s="2"/>
      <c r="E301" s="2"/>
      <c r="F301" s="3"/>
      <c r="G301" s="4"/>
    </row>
    <row r="302" spans="1:7" x14ac:dyDescent="0.35">
      <c r="A302" s="1"/>
      <c r="B302" s="1"/>
      <c r="C302" s="1"/>
      <c r="D302" s="2"/>
      <c r="E302" s="2"/>
      <c r="F302" s="3"/>
      <c r="G302" s="4"/>
    </row>
    <row r="303" spans="1:7" x14ac:dyDescent="0.35">
      <c r="A303" s="1"/>
      <c r="B303" s="1"/>
      <c r="C303" s="1"/>
      <c r="D303" s="2"/>
      <c r="E303" s="2"/>
      <c r="F303" s="3"/>
      <c r="G303" s="4"/>
    </row>
    <row r="304" spans="1:7" x14ac:dyDescent="0.35">
      <c r="A304" s="1"/>
      <c r="B304" s="1"/>
      <c r="C304" s="1"/>
      <c r="D304" s="2"/>
      <c r="E304" s="2"/>
      <c r="F304" s="3"/>
      <c r="G304" s="4"/>
    </row>
    <row r="305" spans="1:7" x14ac:dyDescent="0.35">
      <c r="A305" s="1"/>
      <c r="B305" s="1"/>
      <c r="C305" s="1"/>
      <c r="D305" s="2"/>
      <c r="E305" s="2"/>
      <c r="F305" s="3"/>
      <c r="G305" s="4"/>
    </row>
    <row r="306" spans="1:7" x14ac:dyDescent="0.35">
      <c r="A306" s="1"/>
      <c r="B306" s="1"/>
      <c r="C306" s="1"/>
      <c r="D306" s="2"/>
      <c r="E306" s="2"/>
      <c r="F306" s="3"/>
      <c r="G306" s="4"/>
    </row>
    <row r="307" spans="1:7" x14ac:dyDescent="0.35">
      <c r="A307" s="1"/>
      <c r="B307" s="1"/>
      <c r="C307" s="1"/>
      <c r="D307" s="2"/>
      <c r="E307" s="2"/>
      <c r="F307" s="3"/>
      <c r="G307" s="4"/>
    </row>
    <row r="308" spans="1:7" x14ac:dyDescent="0.35">
      <c r="A308" s="1"/>
      <c r="B308" s="1"/>
      <c r="C308" s="1"/>
      <c r="D308" s="2"/>
      <c r="E308" s="2"/>
      <c r="F308" s="3"/>
      <c r="G308" s="4"/>
    </row>
    <row r="309" spans="1:7" x14ac:dyDescent="0.35">
      <c r="A309" s="1"/>
      <c r="B309" s="1"/>
      <c r="C309" s="1"/>
      <c r="D309" s="2"/>
      <c r="E309" s="2"/>
      <c r="F309" s="3"/>
      <c r="G309" s="4"/>
    </row>
    <row r="310" spans="1:7" x14ac:dyDescent="0.35">
      <c r="A310" s="1"/>
      <c r="B310" s="1"/>
      <c r="C310" s="1"/>
      <c r="D310" s="2"/>
      <c r="E310" s="2"/>
      <c r="F310" s="3"/>
      <c r="G310" s="4"/>
    </row>
    <row r="311" spans="1:7" x14ac:dyDescent="0.35">
      <c r="A311" s="1"/>
      <c r="B311" s="1"/>
      <c r="C311" s="1"/>
      <c r="D311" s="2"/>
      <c r="E311" s="2"/>
      <c r="F311" s="3"/>
      <c r="G311" s="4"/>
    </row>
    <row r="312" spans="1:7" x14ac:dyDescent="0.35">
      <c r="A312" s="1"/>
      <c r="B312" s="1"/>
      <c r="C312" s="1"/>
      <c r="D312" s="2"/>
      <c r="E312" s="2"/>
      <c r="F312" s="3"/>
      <c r="G312" s="4"/>
    </row>
    <row r="313" spans="1:7" x14ac:dyDescent="0.35">
      <c r="A313" s="1"/>
      <c r="B313" s="1"/>
      <c r="C313" s="1"/>
      <c r="D313" s="2"/>
      <c r="E313" s="2"/>
      <c r="F313" s="3"/>
      <c r="G313" s="4"/>
    </row>
    <row r="314" spans="1:7" x14ac:dyDescent="0.35">
      <c r="A314" s="1"/>
      <c r="B314" s="1"/>
      <c r="C314" s="1"/>
      <c r="D314" s="2"/>
      <c r="E314" s="2"/>
      <c r="F314" s="3"/>
      <c r="G314" s="4"/>
    </row>
    <row r="315" spans="1:7" x14ac:dyDescent="0.35">
      <c r="A315" s="1"/>
      <c r="B315" s="1"/>
      <c r="C315" s="1"/>
      <c r="D315" s="2"/>
      <c r="E315" s="2"/>
      <c r="F315" s="3"/>
      <c r="G315" s="4"/>
    </row>
    <row r="316" spans="1:7" x14ac:dyDescent="0.35">
      <c r="A316" s="1"/>
      <c r="B316" s="1"/>
      <c r="C316" s="1"/>
      <c r="D316" s="2"/>
      <c r="E316" s="2"/>
      <c r="F316" s="3"/>
      <c r="G316" s="4"/>
    </row>
    <row r="317" spans="1:7" x14ac:dyDescent="0.35">
      <c r="A317" s="1"/>
      <c r="B317" s="1"/>
      <c r="C317" s="1"/>
      <c r="D317" s="2"/>
      <c r="E317" s="2"/>
      <c r="F317" s="3"/>
      <c r="G317" s="4"/>
    </row>
    <row r="318" spans="1:7" x14ac:dyDescent="0.35">
      <c r="A318" s="1"/>
      <c r="B318" s="1"/>
      <c r="C318" s="1"/>
      <c r="D318" s="2"/>
      <c r="E318" s="2"/>
      <c r="F318" s="3"/>
      <c r="G318" s="4"/>
    </row>
    <row r="319" spans="1:7" x14ac:dyDescent="0.35">
      <c r="A319" s="1"/>
      <c r="B319" s="1"/>
      <c r="C319" s="1"/>
      <c r="D319" s="2"/>
      <c r="E319" s="2"/>
      <c r="F319" s="3"/>
      <c r="G319" s="4"/>
    </row>
    <row r="320" spans="1:7" x14ac:dyDescent="0.35">
      <c r="A320" s="1"/>
      <c r="B320" s="1"/>
      <c r="C320" s="1"/>
      <c r="D320" s="2"/>
      <c r="E320" s="2"/>
      <c r="F320" s="3"/>
      <c r="G320" s="4"/>
    </row>
    <row r="321" spans="1:7" x14ac:dyDescent="0.35">
      <c r="A321" s="1"/>
      <c r="B321" s="1"/>
      <c r="C321" s="1"/>
      <c r="D321" s="2"/>
      <c r="E321" s="2"/>
      <c r="F321" s="3"/>
      <c r="G321" s="4"/>
    </row>
    <row r="322" spans="1:7" x14ac:dyDescent="0.35">
      <c r="A322" s="1"/>
      <c r="B322" s="1"/>
      <c r="C322" s="1"/>
      <c r="D322" s="2"/>
      <c r="E322" s="2"/>
      <c r="F322" s="3"/>
      <c r="G322" s="4"/>
    </row>
    <row r="323" spans="1:7" x14ac:dyDescent="0.35">
      <c r="A323" s="1"/>
      <c r="B323" s="1"/>
      <c r="C323" s="1"/>
      <c r="D323" s="2"/>
      <c r="E323" s="2"/>
      <c r="F323" s="3"/>
      <c r="G323" s="4"/>
    </row>
    <row r="324" spans="1:7" x14ac:dyDescent="0.35">
      <c r="A324" s="1"/>
      <c r="B324" s="1"/>
      <c r="C324" s="1"/>
      <c r="D324" s="2"/>
      <c r="E324" s="2"/>
      <c r="F324" s="3"/>
      <c r="G324" s="4"/>
    </row>
    <row r="325" spans="1:7" x14ac:dyDescent="0.35">
      <c r="A325" s="1"/>
      <c r="B325" s="1"/>
      <c r="C325" s="1"/>
      <c r="D325" s="2"/>
      <c r="E325" s="2"/>
      <c r="F325" s="3"/>
      <c r="G325" s="4"/>
    </row>
    <row r="326" spans="1:7" x14ac:dyDescent="0.35">
      <c r="A326" s="1"/>
      <c r="B326" s="1"/>
      <c r="C326" s="1"/>
      <c r="D326" s="2"/>
      <c r="E326" s="2"/>
      <c r="F326" s="3"/>
      <c r="G326" s="4"/>
    </row>
    <row r="327" spans="1:7" x14ac:dyDescent="0.35">
      <c r="A327" s="1"/>
      <c r="B327" s="1"/>
      <c r="C327" s="1"/>
      <c r="D327" s="2"/>
      <c r="E327" s="2"/>
      <c r="F327" s="3"/>
      <c r="G327" s="4"/>
    </row>
    <row r="328" spans="1:7" x14ac:dyDescent="0.35">
      <c r="A328" s="1"/>
      <c r="B328" s="1"/>
      <c r="C328" s="1"/>
      <c r="D328" s="2"/>
      <c r="E328" s="2"/>
      <c r="F328" s="3"/>
      <c r="G328" s="4"/>
    </row>
    <row r="329" spans="1:7" x14ac:dyDescent="0.35">
      <c r="A329" s="1"/>
      <c r="B329" s="1"/>
      <c r="C329" s="1"/>
      <c r="D329" s="2"/>
      <c r="E329" s="2"/>
      <c r="F329" s="3"/>
      <c r="G329" s="4"/>
    </row>
    <row r="330" spans="1:7" x14ac:dyDescent="0.35">
      <c r="A330" s="1"/>
      <c r="B330" s="1"/>
      <c r="C330" s="1"/>
      <c r="D330" s="2"/>
      <c r="E330" s="2"/>
      <c r="F330" s="3"/>
      <c r="G330" s="4"/>
    </row>
    <row r="331" spans="1:7" x14ac:dyDescent="0.35">
      <c r="A331" s="1"/>
      <c r="B331" s="1"/>
      <c r="C331" s="1"/>
      <c r="D331" s="2"/>
      <c r="E331" s="2"/>
      <c r="F331" s="3"/>
      <c r="G331" s="4"/>
    </row>
    <row r="332" spans="1:7" x14ac:dyDescent="0.35">
      <c r="A332" s="1"/>
      <c r="B332" s="1"/>
      <c r="C332" s="1"/>
      <c r="D332" s="2"/>
      <c r="E332" s="2"/>
      <c r="F332" s="3"/>
      <c r="G332" s="4"/>
    </row>
    <row r="333" spans="1:7" x14ac:dyDescent="0.35">
      <c r="A333" s="1"/>
      <c r="B333" s="1"/>
      <c r="C333" s="1"/>
      <c r="D333" s="2"/>
      <c r="E333" s="2"/>
      <c r="F333" s="3"/>
      <c r="G333" s="4"/>
    </row>
    <row r="334" spans="1:7" x14ac:dyDescent="0.35">
      <c r="A334" s="1"/>
      <c r="B334" s="1"/>
      <c r="C334" s="1"/>
      <c r="D334" s="2"/>
      <c r="E334" s="2"/>
      <c r="F334" s="3"/>
      <c r="G334" s="4"/>
    </row>
    <row r="335" spans="1:7" x14ac:dyDescent="0.35">
      <c r="A335" s="1"/>
      <c r="B335" s="1"/>
      <c r="C335" s="1"/>
      <c r="D335" s="2"/>
      <c r="E335" s="2"/>
      <c r="F335" s="3"/>
      <c r="G335" s="4"/>
    </row>
    <row r="336" spans="1:7" x14ac:dyDescent="0.35">
      <c r="A336" s="1"/>
      <c r="B336" s="1"/>
      <c r="C336" s="1"/>
      <c r="D336" s="2"/>
      <c r="E336" s="2"/>
      <c r="F336" s="3"/>
      <c r="G336" s="4"/>
    </row>
    <row r="337" spans="1:7" x14ac:dyDescent="0.35">
      <c r="A337" s="1"/>
      <c r="B337" s="1"/>
      <c r="C337" s="1"/>
      <c r="D337" s="2"/>
      <c r="E337" s="2"/>
      <c r="F337" s="3"/>
      <c r="G337" s="4"/>
    </row>
    <row r="338" spans="1:7" x14ac:dyDescent="0.35">
      <c r="A338" s="1"/>
      <c r="B338" s="1"/>
      <c r="C338" s="1"/>
      <c r="D338" s="2"/>
      <c r="E338" s="2"/>
      <c r="F338" s="3"/>
      <c r="G338" s="4"/>
    </row>
    <row r="339" spans="1:7" x14ac:dyDescent="0.35">
      <c r="A339" s="1"/>
      <c r="B339" s="1"/>
      <c r="C339" s="1"/>
      <c r="D339" s="2"/>
      <c r="E339" s="2"/>
      <c r="F339" s="3"/>
      <c r="G339" s="4"/>
    </row>
    <row r="340" spans="1:7" x14ac:dyDescent="0.35">
      <c r="A340" s="1"/>
      <c r="B340" s="1"/>
      <c r="C340" s="1"/>
      <c r="D340" s="2"/>
      <c r="E340" s="2"/>
      <c r="F340" s="3"/>
      <c r="G340" s="4"/>
    </row>
    <row r="341" spans="1:7" x14ac:dyDescent="0.35">
      <c r="A341" s="1"/>
      <c r="B341" s="1"/>
      <c r="C341" s="1"/>
      <c r="D341" s="2"/>
      <c r="E341" s="2"/>
      <c r="F341" s="3"/>
      <c r="G341" s="4"/>
    </row>
    <row r="342" spans="1:7" x14ac:dyDescent="0.35">
      <c r="A342" s="1"/>
      <c r="B342" s="1"/>
      <c r="C342" s="1"/>
      <c r="D342" s="2"/>
      <c r="E342" s="2"/>
      <c r="F342" s="3"/>
      <c r="G342" s="4"/>
    </row>
    <row r="343" spans="1:7" x14ac:dyDescent="0.35">
      <c r="A343" s="1"/>
      <c r="B343" s="1"/>
      <c r="C343" s="1"/>
      <c r="D343" s="2"/>
      <c r="E343" s="2"/>
      <c r="F343" s="3"/>
      <c r="G343" s="4"/>
    </row>
    <row r="344" spans="1:7" x14ac:dyDescent="0.35">
      <c r="A344" s="1"/>
      <c r="B344" s="1"/>
      <c r="C344" s="1"/>
      <c r="D344" s="2"/>
      <c r="E344" s="2"/>
      <c r="F344" s="3"/>
      <c r="G344" s="4"/>
    </row>
    <row r="345" spans="1:7" x14ac:dyDescent="0.35">
      <c r="A345" s="1"/>
      <c r="B345" s="1"/>
      <c r="C345" s="1"/>
      <c r="D345" s="2"/>
      <c r="E345" s="2"/>
      <c r="F345" s="3"/>
      <c r="G345" s="4"/>
    </row>
    <row r="346" spans="1:7" x14ac:dyDescent="0.35">
      <c r="A346" s="1"/>
      <c r="B346" s="1"/>
      <c r="C346" s="1"/>
      <c r="D346" s="2"/>
      <c r="E346" s="2"/>
      <c r="F346" s="3"/>
      <c r="G346" s="4"/>
    </row>
    <row r="347" spans="1:7" x14ac:dyDescent="0.35">
      <c r="A347" s="1"/>
      <c r="B347" s="1"/>
      <c r="C347" s="1"/>
      <c r="D347" s="2"/>
      <c r="E347" s="2"/>
      <c r="F347" s="3"/>
      <c r="G347" s="4"/>
    </row>
    <row r="348" spans="1:7" x14ac:dyDescent="0.35">
      <c r="A348" s="1"/>
      <c r="B348" s="1"/>
      <c r="C348" s="1"/>
      <c r="D348" s="2"/>
      <c r="E348" s="2"/>
      <c r="F348" s="3"/>
      <c r="G348" s="4"/>
    </row>
    <row r="349" spans="1:7" x14ac:dyDescent="0.35">
      <c r="A349" s="1"/>
      <c r="B349" s="1"/>
      <c r="C349" s="1"/>
      <c r="D349" s="2"/>
      <c r="E349" s="2"/>
      <c r="F349" s="3"/>
      <c r="G349" s="4"/>
    </row>
    <row r="350" spans="1:7" x14ac:dyDescent="0.35">
      <c r="A350" s="1"/>
      <c r="B350" s="1"/>
      <c r="C350" s="1"/>
      <c r="D350" s="2"/>
      <c r="E350" s="2"/>
      <c r="F350" s="3"/>
      <c r="G350" s="4"/>
    </row>
    <row r="351" spans="1:7" x14ac:dyDescent="0.35">
      <c r="A351" s="1"/>
      <c r="B351" s="1"/>
      <c r="C351" s="1"/>
      <c r="D351" s="2"/>
      <c r="E351" s="2"/>
      <c r="F351" s="3"/>
      <c r="G351" s="4"/>
    </row>
    <row r="352" spans="1:7" x14ac:dyDescent="0.35">
      <c r="A352" s="1"/>
      <c r="B352" s="1"/>
      <c r="C352" s="1"/>
      <c r="D352" s="2"/>
      <c r="E352" s="2"/>
      <c r="F352" s="3"/>
      <c r="G352" s="4"/>
    </row>
    <row r="353" spans="1:7" x14ac:dyDescent="0.35">
      <c r="A353" s="1"/>
      <c r="B353" s="1"/>
      <c r="C353" s="1"/>
      <c r="D353" s="2"/>
      <c r="E353" s="2"/>
      <c r="F353" s="3"/>
      <c r="G353" s="4"/>
    </row>
    <row r="354" spans="1:7" x14ac:dyDescent="0.35">
      <c r="A354" s="1"/>
      <c r="B354" s="1"/>
      <c r="C354" s="1"/>
      <c r="D354" s="2"/>
      <c r="E354" s="2"/>
      <c r="F354" s="3"/>
      <c r="G354" s="4"/>
    </row>
    <row r="355" spans="1:7" x14ac:dyDescent="0.35">
      <c r="A355" s="1"/>
      <c r="B355" s="1"/>
      <c r="C355" s="1"/>
      <c r="D355" s="2"/>
      <c r="E355" s="2"/>
      <c r="F355" s="3"/>
      <c r="G355" s="4"/>
    </row>
    <row r="356" spans="1:7" x14ac:dyDescent="0.35">
      <c r="A356" s="1"/>
      <c r="B356" s="1"/>
      <c r="C356" s="1"/>
      <c r="D356" s="2"/>
      <c r="E356" s="2"/>
      <c r="F356" s="3"/>
      <c r="G356" s="4"/>
    </row>
    <row r="357" spans="1:7" x14ac:dyDescent="0.35">
      <c r="A357" s="1"/>
      <c r="B357" s="1"/>
      <c r="C357" s="1"/>
      <c r="D357" s="2"/>
      <c r="E357" s="2"/>
      <c r="F357" s="3"/>
      <c r="G357" s="4"/>
    </row>
    <row r="358" spans="1:7" x14ac:dyDescent="0.35">
      <c r="A358" s="1"/>
      <c r="B358" s="1"/>
      <c r="C358" s="1"/>
      <c r="D358" s="2"/>
      <c r="E358" s="2"/>
      <c r="F358" s="3"/>
      <c r="G358" s="4"/>
    </row>
    <row r="359" spans="1:7" x14ac:dyDescent="0.35">
      <c r="A359" s="1"/>
      <c r="B359" s="1"/>
      <c r="C359" s="1"/>
      <c r="D359" s="2"/>
      <c r="E359" s="2"/>
      <c r="F359" s="3"/>
      <c r="G359" s="4"/>
    </row>
    <row r="360" spans="1:7" x14ac:dyDescent="0.35">
      <c r="A360" s="1"/>
      <c r="B360" s="1"/>
      <c r="C360" s="1"/>
      <c r="D360" s="2"/>
      <c r="E360" s="2"/>
      <c r="F360" s="3"/>
      <c r="G360" s="4"/>
    </row>
    <row r="361" spans="1:7" x14ac:dyDescent="0.35">
      <c r="A361" s="1"/>
      <c r="B361" s="1"/>
      <c r="C361" s="1"/>
      <c r="D361" s="2"/>
      <c r="E361" s="2"/>
      <c r="F361" s="3"/>
      <c r="G361" s="4"/>
    </row>
    <row r="362" spans="1:7" x14ac:dyDescent="0.35">
      <c r="A362" s="1"/>
      <c r="B362" s="1"/>
      <c r="C362" s="1"/>
      <c r="D362" s="2"/>
      <c r="E362" s="2"/>
      <c r="F362" s="3"/>
      <c r="G362" s="4"/>
    </row>
    <row r="363" spans="1:7" x14ac:dyDescent="0.35">
      <c r="A363" s="1"/>
      <c r="B363" s="1"/>
      <c r="C363" s="1"/>
      <c r="D363" s="2"/>
      <c r="E363" s="2"/>
      <c r="F363" s="3"/>
      <c r="G363" s="4"/>
    </row>
    <row r="364" spans="1:7" x14ac:dyDescent="0.35">
      <c r="A364" s="1"/>
      <c r="B364" s="1"/>
      <c r="C364" s="1"/>
      <c r="D364" s="2"/>
      <c r="E364" s="2"/>
      <c r="F364" s="3"/>
      <c r="G364" s="4"/>
    </row>
    <row r="365" spans="1:7" x14ac:dyDescent="0.35">
      <c r="A365" s="1"/>
      <c r="B365" s="1"/>
      <c r="C365" s="1"/>
      <c r="D365" s="2"/>
      <c r="E365" s="2"/>
      <c r="F365" s="3"/>
      <c r="G365" s="4"/>
    </row>
    <row r="366" spans="1:7" x14ac:dyDescent="0.35">
      <c r="A366" s="1"/>
      <c r="B366" s="1"/>
      <c r="C366" s="1"/>
      <c r="D366" s="2"/>
      <c r="E366" s="2"/>
      <c r="F366" s="3"/>
      <c r="G366" s="4"/>
    </row>
    <row r="367" spans="1:7" x14ac:dyDescent="0.35">
      <c r="A367" s="1"/>
      <c r="B367" s="1"/>
      <c r="C367" s="1"/>
      <c r="D367" s="2"/>
      <c r="E367" s="2"/>
      <c r="F367" s="3"/>
      <c r="G367" s="4"/>
    </row>
    <row r="368" spans="1:7" x14ac:dyDescent="0.35">
      <c r="D368" s="2"/>
    </row>
    <row r="369" spans="4:4" x14ac:dyDescent="0.35">
      <c r="D369" s="2"/>
    </row>
  </sheetData>
  <mergeCells count="11">
    <mergeCell ref="B5:E5"/>
    <mergeCell ref="F5:G5"/>
    <mergeCell ref="A3:I3"/>
    <mergeCell ref="A4:I4"/>
    <mergeCell ref="I5:I6"/>
    <mergeCell ref="A86:D86"/>
    <mergeCell ref="B7:E7"/>
    <mergeCell ref="F7:G7"/>
    <mergeCell ref="F6:G6"/>
    <mergeCell ref="A8:G8"/>
    <mergeCell ref="B6:E6"/>
  </mergeCells>
  <phoneticPr fontId="50" type="noConversion"/>
  <pageMargins left="0.51181102362204722" right="0.51181102362204722" top="0.78740157480314965" bottom="0.78740157480314965" header="0.31496062992125984" footer="0.31496062992125984"/>
  <pageSetup paperSize="9" scale="4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F906-0AB4-44B4-B6A6-72E11C823087}">
  <sheetPr>
    <pageSetUpPr fitToPage="1"/>
  </sheetPr>
  <dimension ref="A1:J464"/>
  <sheetViews>
    <sheetView view="pageBreakPreview" topLeftCell="A217" zoomScale="85" zoomScaleNormal="100" zoomScaleSheetLayoutView="85" workbookViewId="0">
      <selection activeCell="J460" sqref="J460"/>
    </sheetView>
  </sheetViews>
  <sheetFormatPr defaultRowHeight="13.2" x14ac:dyDescent="0.25"/>
  <cols>
    <col min="1" max="1" width="10" style="596" bestFit="1" customWidth="1"/>
    <col min="2" max="2" width="12" style="596" bestFit="1" customWidth="1"/>
    <col min="3" max="3" width="10" style="596" bestFit="1" customWidth="1"/>
    <col min="4" max="4" width="60" style="596" bestFit="1" customWidth="1"/>
    <col min="5" max="5" width="15" style="596" bestFit="1" customWidth="1"/>
    <col min="6" max="8" width="12" style="596" bestFit="1" customWidth="1"/>
    <col min="9" max="9" width="13" style="596" bestFit="1" customWidth="1"/>
    <col min="10" max="10" width="14" style="596" bestFit="1" customWidth="1"/>
    <col min="11" max="16384" width="8.796875" style="596"/>
  </cols>
  <sheetData>
    <row r="1" spans="1:10" ht="108.6" customHeight="1" x14ac:dyDescent="0.25">
      <c r="A1" s="716"/>
      <c r="B1" s="717"/>
      <c r="C1" s="717"/>
      <c r="D1" s="717"/>
      <c r="E1" s="717"/>
      <c r="F1" s="717"/>
      <c r="G1" s="717"/>
      <c r="H1" s="717"/>
      <c r="I1" s="717"/>
      <c r="J1" s="718"/>
    </row>
    <row r="2" spans="1:10" ht="82.8" customHeight="1" x14ac:dyDescent="0.25">
      <c r="A2" s="719" t="s">
        <v>769</v>
      </c>
      <c r="B2" s="720"/>
      <c r="C2" s="720"/>
      <c r="D2" s="720"/>
      <c r="E2" s="720"/>
      <c r="F2" s="720"/>
      <c r="G2" s="720"/>
      <c r="H2" s="720"/>
      <c r="I2" s="720"/>
      <c r="J2" s="721"/>
    </row>
    <row r="3" spans="1:10" x14ac:dyDescent="0.25">
      <c r="A3" s="613"/>
      <c r="B3" s="614"/>
      <c r="C3" s="733" t="s">
        <v>461</v>
      </c>
      <c r="D3" s="733"/>
      <c r="E3" s="733" t="s">
        <v>0</v>
      </c>
      <c r="F3" s="733"/>
      <c r="G3" s="733" t="s">
        <v>1</v>
      </c>
      <c r="H3" s="733"/>
      <c r="I3" s="733" t="s">
        <v>462</v>
      </c>
      <c r="J3" s="734"/>
    </row>
    <row r="4" spans="1:10" ht="79.95" customHeight="1" x14ac:dyDescent="0.25">
      <c r="A4" s="613"/>
      <c r="B4" s="614"/>
      <c r="C4" s="733" t="s">
        <v>406</v>
      </c>
      <c r="D4" s="733"/>
      <c r="E4" s="733" t="s">
        <v>463</v>
      </c>
      <c r="F4" s="733"/>
      <c r="G4" s="733" t="s">
        <v>464</v>
      </c>
      <c r="H4" s="733"/>
      <c r="I4" s="733" t="s">
        <v>465</v>
      </c>
      <c r="J4" s="734"/>
    </row>
    <row r="5" spans="1:10" x14ac:dyDescent="0.25">
      <c r="A5" s="727" t="s">
        <v>466</v>
      </c>
      <c r="B5" s="728"/>
      <c r="C5" s="728"/>
      <c r="D5" s="728"/>
      <c r="E5" s="728"/>
      <c r="F5" s="728"/>
      <c r="G5" s="728"/>
      <c r="H5" s="728"/>
      <c r="I5" s="728"/>
      <c r="J5" s="729"/>
    </row>
    <row r="6" spans="1:10" ht="24" customHeight="1" x14ac:dyDescent="0.25">
      <c r="A6" s="615" t="s">
        <v>10</v>
      </c>
      <c r="B6" s="597"/>
      <c r="C6" s="597"/>
      <c r="D6" s="597" t="s">
        <v>11</v>
      </c>
      <c r="E6" s="597"/>
      <c r="F6" s="730"/>
      <c r="G6" s="730"/>
      <c r="H6" s="598"/>
      <c r="I6" s="597"/>
      <c r="J6" s="616"/>
    </row>
    <row r="7" spans="1:10" ht="24" customHeight="1" x14ac:dyDescent="0.25">
      <c r="A7" s="615" t="s">
        <v>467</v>
      </c>
      <c r="B7" s="597"/>
      <c r="C7" s="597"/>
      <c r="D7" s="597" t="s">
        <v>275</v>
      </c>
      <c r="E7" s="597"/>
      <c r="F7" s="730"/>
      <c r="G7" s="730"/>
      <c r="H7" s="598"/>
      <c r="I7" s="597"/>
      <c r="J7" s="616"/>
    </row>
    <row r="8" spans="1:10" ht="18" customHeight="1" x14ac:dyDescent="0.25">
      <c r="A8" s="617" t="s">
        <v>468</v>
      </c>
      <c r="B8" s="600" t="s">
        <v>3</v>
      </c>
      <c r="C8" s="599" t="s">
        <v>4</v>
      </c>
      <c r="D8" s="599" t="s">
        <v>5</v>
      </c>
      <c r="E8" s="726" t="s">
        <v>469</v>
      </c>
      <c r="F8" s="726"/>
      <c r="G8" s="601" t="s">
        <v>6</v>
      </c>
      <c r="H8" s="600" t="s">
        <v>7</v>
      </c>
      <c r="I8" s="600" t="s">
        <v>8</v>
      </c>
      <c r="J8" s="618" t="s">
        <v>9</v>
      </c>
    </row>
    <row r="9" spans="1:10" ht="24" customHeight="1" x14ac:dyDescent="0.25">
      <c r="A9" s="619" t="s">
        <v>470</v>
      </c>
      <c r="B9" s="603" t="s">
        <v>471</v>
      </c>
      <c r="C9" s="602" t="s">
        <v>13</v>
      </c>
      <c r="D9" s="602" t="s">
        <v>14</v>
      </c>
      <c r="E9" s="731" t="s">
        <v>472</v>
      </c>
      <c r="F9" s="731"/>
      <c r="G9" s="604" t="s">
        <v>15</v>
      </c>
      <c r="H9" s="605">
        <v>1</v>
      </c>
      <c r="I9" s="606">
        <v>179.77</v>
      </c>
      <c r="J9" s="620">
        <v>179.77</v>
      </c>
    </row>
    <row r="10" spans="1:10" ht="24" customHeight="1" x14ac:dyDescent="0.25">
      <c r="A10" s="621" t="s">
        <v>473</v>
      </c>
      <c r="B10" s="608" t="s">
        <v>474</v>
      </c>
      <c r="C10" s="607" t="s">
        <v>13</v>
      </c>
      <c r="D10" s="607" t="s">
        <v>475</v>
      </c>
      <c r="E10" s="732" t="s">
        <v>472</v>
      </c>
      <c r="F10" s="732"/>
      <c r="G10" s="609" t="s">
        <v>226</v>
      </c>
      <c r="H10" s="610">
        <v>0.4</v>
      </c>
      <c r="I10" s="611">
        <v>22.55</v>
      </c>
      <c r="J10" s="622">
        <v>9.02</v>
      </c>
    </row>
    <row r="11" spans="1:10" ht="24" customHeight="1" x14ac:dyDescent="0.25">
      <c r="A11" s="621" t="s">
        <v>473</v>
      </c>
      <c r="B11" s="608" t="s">
        <v>476</v>
      </c>
      <c r="C11" s="607" t="s">
        <v>13</v>
      </c>
      <c r="D11" s="607" t="s">
        <v>225</v>
      </c>
      <c r="E11" s="732" t="s">
        <v>472</v>
      </c>
      <c r="F11" s="732"/>
      <c r="G11" s="609" t="s">
        <v>226</v>
      </c>
      <c r="H11" s="610">
        <v>0.4</v>
      </c>
      <c r="I11" s="611">
        <v>17.95</v>
      </c>
      <c r="J11" s="622">
        <v>7.18</v>
      </c>
    </row>
    <row r="12" spans="1:10" ht="24" customHeight="1" x14ac:dyDescent="0.25">
      <c r="A12" s="621" t="s">
        <v>477</v>
      </c>
      <c r="B12" s="608" t="s">
        <v>478</v>
      </c>
      <c r="C12" s="607" t="s">
        <v>13</v>
      </c>
      <c r="D12" s="607" t="s">
        <v>479</v>
      </c>
      <c r="E12" s="732" t="s">
        <v>480</v>
      </c>
      <c r="F12" s="732"/>
      <c r="G12" s="609" t="s">
        <v>481</v>
      </c>
      <c r="H12" s="610">
        <v>0.41</v>
      </c>
      <c r="I12" s="611">
        <v>175</v>
      </c>
      <c r="J12" s="622">
        <v>71.75</v>
      </c>
    </row>
    <row r="13" spans="1:10" ht="24" customHeight="1" x14ac:dyDescent="0.25">
      <c r="A13" s="621" t="s">
        <v>477</v>
      </c>
      <c r="B13" s="608" t="s">
        <v>482</v>
      </c>
      <c r="C13" s="607" t="s">
        <v>13</v>
      </c>
      <c r="D13" s="607" t="s">
        <v>483</v>
      </c>
      <c r="E13" s="732" t="s">
        <v>480</v>
      </c>
      <c r="F13" s="732"/>
      <c r="G13" s="609" t="s">
        <v>484</v>
      </c>
      <c r="H13" s="610">
        <v>0.1</v>
      </c>
      <c r="I13" s="611">
        <v>18.2</v>
      </c>
      <c r="J13" s="622">
        <v>1.82</v>
      </c>
    </row>
    <row r="14" spans="1:10" ht="24" customHeight="1" x14ac:dyDescent="0.25">
      <c r="A14" s="621" t="s">
        <v>477</v>
      </c>
      <c r="B14" s="608" t="s">
        <v>485</v>
      </c>
      <c r="C14" s="607" t="s">
        <v>13</v>
      </c>
      <c r="D14" s="607" t="s">
        <v>486</v>
      </c>
      <c r="E14" s="732" t="s">
        <v>480</v>
      </c>
      <c r="F14" s="732"/>
      <c r="G14" s="609" t="s">
        <v>15</v>
      </c>
      <c r="H14" s="610">
        <v>1</v>
      </c>
      <c r="I14" s="611">
        <v>90</v>
      </c>
      <c r="J14" s="622">
        <v>90</v>
      </c>
    </row>
    <row r="15" spans="1:10" x14ac:dyDescent="0.25">
      <c r="A15" s="623"/>
      <c r="B15" s="624"/>
      <c r="C15" s="624"/>
      <c r="D15" s="624"/>
      <c r="E15" s="624" t="s">
        <v>487</v>
      </c>
      <c r="F15" s="625">
        <v>6.2620012801365483</v>
      </c>
      <c r="G15" s="624" t="s">
        <v>488</v>
      </c>
      <c r="H15" s="625">
        <v>5.48</v>
      </c>
      <c r="I15" s="624" t="s">
        <v>489</v>
      </c>
      <c r="J15" s="626">
        <v>11.74</v>
      </c>
    </row>
    <row r="16" spans="1:10" x14ac:dyDescent="0.25">
      <c r="A16" s="623"/>
      <c r="B16" s="624"/>
      <c r="C16" s="624"/>
      <c r="D16" s="624"/>
      <c r="E16" s="624" t="s">
        <v>490</v>
      </c>
      <c r="F16" s="625">
        <v>52.24</v>
      </c>
      <c r="G16" s="624"/>
      <c r="H16" s="725" t="s">
        <v>491</v>
      </c>
      <c r="I16" s="725"/>
      <c r="J16" s="626">
        <v>232.01</v>
      </c>
    </row>
    <row r="17" spans="1:10" ht="30" customHeight="1" thickBot="1" x14ac:dyDescent="0.3">
      <c r="A17" s="627"/>
      <c r="B17" s="628"/>
      <c r="C17" s="628"/>
      <c r="D17" s="628"/>
      <c r="E17" s="628"/>
      <c r="F17" s="628"/>
      <c r="G17" s="628"/>
      <c r="H17" s="629"/>
      <c r="I17" s="628"/>
      <c r="J17" s="630"/>
    </row>
    <row r="18" spans="1:10" ht="1.05" customHeight="1" thickTop="1" x14ac:dyDescent="0.25">
      <c r="A18" s="631"/>
      <c r="B18" s="612"/>
      <c r="C18" s="612"/>
      <c r="D18" s="612"/>
      <c r="E18" s="612"/>
      <c r="F18" s="612"/>
      <c r="G18" s="612"/>
      <c r="H18" s="612"/>
      <c r="I18" s="612"/>
      <c r="J18" s="632"/>
    </row>
    <row r="19" spans="1:10" ht="18" customHeight="1" x14ac:dyDescent="0.25">
      <c r="A19" s="617" t="s">
        <v>494</v>
      </c>
      <c r="B19" s="600" t="s">
        <v>3</v>
      </c>
      <c r="C19" s="599" t="s">
        <v>4</v>
      </c>
      <c r="D19" s="599" t="s">
        <v>5</v>
      </c>
      <c r="E19" s="726" t="s">
        <v>469</v>
      </c>
      <c r="F19" s="726"/>
      <c r="G19" s="601" t="s">
        <v>6</v>
      </c>
      <c r="H19" s="600" t="s">
        <v>7</v>
      </c>
      <c r="I19" s="600" t="s">
        <v>8</v>
      </c>
      <c r="J19" s="618" t="s">
        <v>9</v>
      </c>
    </row>
    <row r="20" spans="1:10" ht="25.95" customHeight="1" x14ac:dyDescent="0.25">
      <c r="A20" s="619" t="s">
        <v>470</v>
      </c>
      <c r="B20" s="603" t="s">
        <v>495</v>
      </c>
      <c r="C20" s="602" t="s">
        <v>19</v>
      </c>
      <c r="D20" s="602" t="s">
        <v>412</v>
      </c>
      <c r="E20" s="731" t="s">
        <v>496</v>
      </c>
      <c r="F20" s="731"/>
      <c r="G20" s="604" t="s">
        <v>226</v>
      </c>
      <c r="H20" s="605">
        <v>1</v>
      </c>
      <c r="I20" s="606">
        <v>98.82</v>
      </c>
      <c r="J20" s="620">
        <v>98.82</v>
      </c>
    </row>
    <row r="21" spans="1:10" ht="25.95" customHeight="1" x14ac:dyDescent="0.25">
      <c r="A21" s="621" t="s">
        <v>473</v>
      </c>
      <c r="B21" s="608" t="s">
        <v>497</v>
      </c>
      <c r="C21" s="607" t="s">
        <v>19</v>
      </c>
      <c r="D21" s="607" t="s">
        <v>498</v>
      </c>
      <c r="E21" s="732" t="s">
        <v>496</v>
      </c>
      <c r="F21" s="732"/>
      <c r="G21" s="609" t="s">
        <v>226</v>
      </c>
      <c r="H21" s="610">
        <v>1</v>
      </c>
      <c r="I21" s="611">
        <v>1.49</v>
      </c>
      <c r="J21" s="622">
        <v>1.49</v>
      </c>
    </row>
    <row r="22" spans="1:10" ht="24" customHeight="1" x14ac:dyDescent="0.25">
      <c r="A22" s="621" t="s">
        <v>477</v>
      </c>
      <c r="B22" s="608" t="s">
        <v>499</v>
      </c>
      <c r="C22" s="607" t="s">
        <v>19</v>
      </c>
      <c r="D22" s="607" t="s">
        <v>500</v>
      </c>
      <c r="E22" s="732" t="s">
        <v>501</v>
      </c>
      <c r="F22" s="732"/>
      <c r="G22" s="609" t="s">
        <v>226</v>
      </c>
      <c r="H22" s="610">
        <v>1</v>
      </c>
      <c r="I22" s="611">
        <v>96.45</v>
      </c>
      <c r="J22" s="622">
        <v>96.45</v>
      </c>
    </row>
    <row r="23" spans="1:10" ht="25.95" customHeight="1" x14ac:dyDescent="0.25">
      <c r="A23" s="621" t="s">
        <v>477</v>
      </c>
      <c r="B23" s="608" t="s">
        <v>502</v>
      </c>
      <c r="C23" s="607" t="s">
        <v>19</v>
      </c>
      <c r="D23" s="607" t="s">
        <v>503</v>
      </c>
      <c r="E23" s="732" t="s">
        <v>504</v>
      </c>
      <c r="F23" s="732"/>
      <c r="G23" s="609" t="s">
        <v>226</v>
      </c>
      <c r="H23" s="610">
        <v>1</v>
      </c>
      <c r="I23" s="611">
        <v>0.4</v>
      </c>
      <c r="J23" s="622">
        <v>0.4</v>
      </c>
    </row>
    <row r="24" spans="1:10" ht="25.95" customHeight="1" x14ac:dyDescent="0.25">
      <c r="A24" s="621" t="s">
        <v>477</v>
      </c>
      <c r="B24" s="608" t="s">
        <v>505</v>
      </c>
      <c r="C24" s="607" t="s">
        <v>19</v>
      </c>
      <c r="D24" s="607" t="s">
        <v>506</v>
      </c>
      <c r="E24" s="732" t="s">
        <v>507</v>
      </c>
      <c r="F24" s="732"/>
      <c r="G24" s="609" t="s">
        <v>226</v>
      </c>
      <c r="H24" s="610">
        <v>1</v>
      </c>
      <c r="I24" s="611">
        <v>7.0000000000000007E-2</v>
      </c>
      <c r="J24" s="622">
        <v>7.0000000000000007E-2</v>
      </c>
    </row>
    <row r="25" spans="1:10" ht="25.95" customHeight="1" x14ac:dyDescent="0.25">
      <c r="A25" s="621" t="s">
        <v>477</v>
      </c>
      <c r="B25" s="608" t="s">
        <v>508</v>
      </c>
      <c r="C25" s="607" t="s">
        <v>19</v>
      </c>
      <c r="D25" s="607" t="s">
        <v>509</v>
      </c>
      <c r="E25" s="732" t="s">
        <v>510</v>
      </c>
      <c r="F25" s="732"/>
      <c r="G25" s="609" t="s">
        <v>226</v>
      </c>
      <c r="H25" s="610">
        <v>1</v>
      </c>
      <c r="I25" s="611">
        <v>0.01</v>
      </c>
      <c r="J25" s="622">
        <v>0.01</v>
      </c>
    </row>
    <row r="26" spans="1:10" ht="25.95" customHeight="1" x14ac:dyDescent="0.25">
      <c r="A26" s="621" t="s">
        <v>477</v>
      </c>
      <c r="B26" s="608" t="s">
        <v>511</v>
      </c>
      <c r="C26" s="607" t="s">
        <v>19</v>
      </c>
      <c r="D26" s="607" t="s">
        <v>512</v>
      </c>
      <c r="E26" s="732" t="s">
        <v>510</v>
      </c>
      <c r="F26" s="732"/>
      <c r="G26" s="609" t="s">
        <v>226</v>
      </c>
      <c r="H26" s="610">
        <v>1</v>
      </c>
      <c r="I26" s="611">
        <v>0.4</v>
      </c>
      <c r="J26" s="622">
        <v>0.4</v>
      </c>
    </row>
    <row r="27" spans="1:10" x14ac:dyDescent="0.25">
      <c r="A27" s="623"/>
      <c r="B27" s="624"/>
      <c r="C27" s="624"/>
      <c r="D27" s="624"/>
      <c r="E27" s="624" t="s">
        <v>487</v>
      </c>
      <c r="F27" s="625">
        <v>52.240239000000003</v>
      </c>
      <c r="G27" s="624" t="s">
        <v>488</v>
      </c>
      <c r="H27" s="625">
        <v>45.7</v>
      </c>
      <c r="I27" s="624" t="s">
        <v>489</v>
      </c>
      <c r="J27" s="626">
        <v>97.94</v>
      </c>
    </row>
    <row r="28" spans="1:10" x14ac:dyDescent="0.25">
      <c r="A28" s="623"/>
      <c r="B28" s="624"/>
      <c r="C28" s="624"/>
      <c r="D28" s="624"/>
      <c r="E28" s="624" t="s">
        <v>490</v>
      </c>
      <c r="F28" s="625">
        <v>28.71</v>
      </c>
      <c r="G28" s="624"/>
      <c r="H28" s="725" t="s">
        <v>491</v>
      </c>
      <c r="I28" s="725"/>
      <c r="J28" s="626">
        <v>127.54</v>
      </c>
    </row>
    <row r="29" spans="1:10" ht="30" customHeight="1" thickBot="1" x14ac:dyDescent="0.3">
      <c r="A29" s="627"/>
      <c r="B29" s="628"/>
      <c r="C29" s="628"/>
      <c r="D29" s="628"/>
      <c r="E29" s="628"/>
      <c r="F29" s="628"/>
      <c r="G29" s="628"/>
      <c r="H29" s="629"/>
      <c r="I29" s="628"/>
      <c r="J29" s="630"/>
    </row>
    <row r="30" spans="1:10" ht="1.05" customHeight="1" thickTop="1" x14ac:dyDescent="0.25">
      <c r="A30" s="631"/>
      <c r="B30" s="612"/>
      <c r="C30" s="612"/>
      <c r="D30" s="612"/>
      <c r="E30" s="612"/>
      <c r="F30" s="612"/>
      <c r="G30" s="612"/>
      <c r="H30" s="612"/>
      <c r="I30" s="612"/>
      <c r="J30" s="632"/>
    </row>
    <row r="31" spans="1:10" ht="18" customHeight="1" x14ac:dyDescent="0.25">
      <c r="A31" s="617" t="s">
        <v>513</v>
      </c>
      <c r="B31" s="600" t="s">
        <v>3</v>
      </c>
      <c r="C31" s="599" t="s">
        <v>4</v>
      </c>
      <c r="D31" s="599" t="s">
        <v>5</v>
      </c>
      <c r="E31" s="726" t="s">
        <v>469</v>
      </c>
      <c r="F31" s="726"/>
      <c r="G31" s="601" t="s">
        <v>6</v>
      </c>
      <c r="H31" s="600" t="s">
        <v>7</v>
      </c>
      <c r="I31" s="600" t="s">
        <v>8</v>
      </c>
      <c r="J31" s="618" t="s">
        <v>9</v>
      </c>
    </row>
    <row r="32" spans="1:10" ht="24" customHeight="1" x14ac:dyDescent="0.25">
      <c r="A32" s="619" t="s">
        <v>470</v>
      </c>
      <c r="B32" s="603" t="s">
        <v>514</v>
      </c>
      <c r="C32" s="602" t="s">
        <v>19</v>
      </c>
      <c r="D32" s="602" t="s">
        <v>413</v>
      </c>
      <c r="E32" s="731" t="s">
        <v>496</v>
      </c>
      <c r="F32" s="731"/>
      <c r="G32" s="604" t="s">
        <v>226</v>
      </c>
      <c r="H32" s="605">
        <v>1</v>
      </c>
      <c r="I32" s="606">
        <v>19.72</v>
      </c>
      <c r="J32" s="620">
        <v>19.72</v>
      </c>
    </row>
    <row r="33" spans="1:10" ht="24" customHeight="1" x14ac:dyDescent="0.25">
      <c r="A33" s="621" t="s">
        <v>477</v>
      </c>
      <c r="B33" s="608" t="s">
        <v>515</v>
      </c>
      <c r="C33" s="607" t="s">
        <v>19</v>
      </c>
      <c r="D33" s="607" t="s">
        <v>516</v>
      </c>
      <c r="E33" s="732" t="s">
        <v>501</v>
      </c>
      <c r="F33" s="732"/>
      <c r="G33" s="609" t="s">
        <v>226</v>
      </c>
      <c r="H33" s="610">
        <v>1</v>
      </c>
      <c r="I33" s="611">
        <v>18.739999999999998</v>
      </c>
      <c r="J33" s="622">
        <v>18.739999999999998</v>
      </c>
    </row>
    <row r="34" spans="1:10" ht="25.95" customHeight="1" x14ac:dyDescent="0.25">
      <c r="A34" s="621" t="s">
        <v>477</v>
      </c>
      <c r="B34" s="608" t="s">
        <v>502</v>
      </c>
      <c r="C34" s="607" t="s">
        <v>19</v>
      </c>
      <c r="D34" s="607" t="s">
        <v>503</v>
      </c>
      <c r="E34" s="732" t="s">
        <v>504</v>
      </c>
      <c r="F34" s="732"/>
      <c r="G34" s="609" t="s">
        <v>226</v>
      </c>
      <c r="H34" s="610">
        <v>1</v>
      </c>
      <c r="I34" s="611">
        <v>0.4</v>
      </c>
      <c r="J34" s="622">
        <v>0.4</v>
      </c>
    </row>
    <row r="35" spans="1:10" ht="25.95" customHeight="1" x14ac:dyDescent="0.25">
      <c r="A35" s="621" t="s">
        <v>477</v>
      </c>
      <c r="B35" s="608" t="s">
        <v>505</v>
      </c>
      <c r="C35" s="607" t="s">
        <v>19</v>
      </c>
      <c r="D35" s="607" t="s">
        <v>506</v>
      </c>
      <c r="E35" s="732" t="s">
        <v>507</v>
      </c>
      <c r="F35" s="732"/>
      <c r="G35" s="609" t="s">
        <v>226</v>
      </c>
      <c r="H35" s="610">
        <v>1</v>
      </c>
      <c r="I35" s="611">
        <v>7.0000000000000007E-2</v>
      </c>
      <c r="J35" s="622">
        <v>7.0000000000000007E-2</v>
      </c>
    </row>
    <row r="36" spans="1:10" ht="25.95" customHeight="1" x14ac:dyDescent="0.25">
      <c r="A36" s="621" t="s">
        <v>477</v>
      </c>
      <c r="B36" s="608" t="s">
        <v>517</v>
      </c>
      <c r="C36" s="607" t="s">
        <v>19</v>
      </c>
      <c r="D36" s="607" t="s">
        <v>518</v>
      </c>
      <c r="E36" s="732" t="s">
        <v>510</v>
      </c>
      <c r="F36" s="732"/>
      <c r="G36" s="609" t="s">
        <v>226</v>
      </c>
      <c r="H36" s="610">
        <v>1</v>
      </c>
      <c r="I36" s="611">
        <v>0.11</v>
      </c>
      <c r="J36" s="622">
        <v>0.11</v>
      </c>
    </row>
    <row r="37" spans="1:10" ht="25.95" customHeight="1" x14ac:dyDescent="0.25">
      <c r="A37" s="621" t="s">
        <v>477</v>
      </c>
      <c r="B37" s="608" t="s">
        <v>519</v>
      </c>
      <c r="C37" s="607" t="s">
        <v>19</v>
      </c>
      <c r="D37" s="607" t="s">
        <v>520</v>
      </c>
      <c r="E37" s="732" t="s">
        <v>510</v>
      </c>
      <c r="F37" s="732"/>
      <c r="G37" s="609" t="s">
        <v>226</v>
      </c>
      <c r="H37" s="610">
        <v>1</v>
      </c>
      <c r="I37" s="611">
        <v>0.4</v>
      </c>
      <c r="J37" s="622">
        <v>0.4</v>
      </c>
    </row>
    <row r="38" spans="1:10" x14ac:dyDescent="0.25">
      <c r="A38" s="623"/>
      <c r="B38" s="624"/>
      <c r="C38" s="624"/>
      <c r="D38" s="624"/>
      <c r="E38" s="624" t="s">
        <v>487</v>
      </c>
      <c r="F38" s="625">
        <v>9.9957329000000001</v>
      </c>
      <c r="G38" s="624" t="s">
        <v>488</v>
      </c>
      <c r="H38" s="625">
        <v>8.74</v>
      </c>
      <c r="I38" s="624" t="s">
        <v>489</v>
      </c>
      <c r="J38" s="626">
        <v>18.739999999999998</v>
      </c>
    </row>
    <row r="39" spans="1:10" x14ac:dyDescent="0.25">
      <c r="A39" s="623"/>
      <c r="B39" s="624"/>
      <c r="C39" s="624"/>
      <c r="D39" s="624"/>
      <c r="E39" s="624" t="s">
        <v>490</v>
      </c>
      <c r="F39" s="625">
        <v>5.73</v>
      </c>
      <c r="G39" s="624"/>
      <c r="H39" s="725" t="s">
        <v>491</v>
      </c>
      <c r="I39" s="725"/>
      <c r="J39" s="626">
        <v>25.45</v>
      </c>
    </row>
    <row r="40" spans="1:10" ht="30" customHeight="1" thickBot="1" x14ac:dyDescent="0.3">
      <c r="A40" s="627"/>
      <c r="B40" s="628"/>
      <c r="C40" s="628"/>
      <c r="D40" s="628"/>
      <c r="E40" s="628"/>
      <c r="F40" s="628"/>
      <c r="G40" s="628"/>
      <c r="H40" s="629"/>
      <c r="I40" s="628"/>
      <c r="J40" s="630"/>
    </row>
    <row r="41" spans="1:10" ht="1.05" customHeight="1" thickTop="1" x14ac:dyDescent="0.25">
      <c r="A41" s="631"/>
      <c r="B41" s="612"/>
      <c r="C41" s="612"/>
      <c r="D41" s="612"/>
      <c r="E41" s="612"/>
      <c r="F41" s="612"/>
      <c r="G41" s="612"/>
      <c r="H41" s="612"/>
      <c r="I41" s="612"/>
      <c r="J41" s="632"/>
    </row>
    <row r="42" spans="1:10" ht="24" customHeight="1" x14ac:dyDescent="0.25">
      <c r="A42" s="615" t="s">
        <v>521</v>
      </c>
      <c r="B42" s="597"/>
      <c r="C42" s="597"/>
      <c r="D42" s="597" t="s">
        <v>12</v>
      </c>
      <c r="E42" s="597"/>
      <c r="F42" s="730"/>
      <c r="G42" s="730"/>
      <c r="H42" s="598"/>
      <c r="I42" s="597"/>
      <c r="J42" s="616"/>
    </row>
    <row r="43" spans="1:10" ht="18" customHeight="1" x14ac:dyDescent="0.25">
      <c r="A43" s="617" t="s">
        <v>522</v>
      </c>
      <c r="B43" s="600" t="s">
        <v>3</v>
      </c>
      <c r="C43" s="599" t="s">
        <v>4</v>
      </c>
      <c r="D43" s="599" t="s">
        <v>5</v>
      </c>
      <c r="E43" s="726" t="s">
        <v>469</v>
      </c>
      <c r="F43" s="726"/>
      <c r="G43" s="601" t="s">
        <v>6</v>
      </c>
      <c r="H43" s="600" t="s">
        <v>7</v>
      </c>
      <c r="I43" s="600" t="s">
        <v>8</v>
      </c>
      <c r="J43" s="618" t="s">
        <v>9</v>
      </c>
    </row>
    <row r="44" spans="1:10" ht="24" customHeight="1" x14ac:dyDescent="0.25">
      <c r="A44" s="619" t="s">
        <v>470</v>
      </c>
      <c r="B44" s="603" t="s">
        <v>523</v>
      </c>
      <c r="C44" s="602" t="s">
        <v>13</v>
      </c>
      <c r="D44" s="602" t="s">
        <v>23</v>
      </c>
      <c r="E44" s="731" t="s">
        <v>472</v>
      </c>
      <c r="F44" s="731"/>
      <c r="G44" s="604" t="s">
        <v>24</v>
      </c>
      <c r="H44" s="605">
        <v>1</v>
      </c>
      <c r="I44" s="606">
        <v>8.2100000000000009</v>
      </c>
      <c r="J44" s="620">
        <v>8.2100000000000009</v>
      </c>
    </row>
    <row r="45" spans="1:10" ht="24" customHeight="1" x14ac:dyDescent="0.25">
      <c r="A45" s="621" t="s">
        <v>473</v>
      </c>
      <c r="B45" s="608" t="s">
        <v>524</v>
      </c>
      <c r="C45" s="607" t="s">
        <v>13</v>
      </c>
      <c r="D45" s="607" t="s">
        <v>525</v>
      </c>
      <c r="E45" s="732" t="s">
        <v>472</v>
      </c>
      <c r="F45" s="732"/>
      <c r="G45" s="609" t="s">
        <v>226</v>
      </c>
      <c r="H45" s="610">
        <v>0.2</v>
      </c>
      <c r="I45" s="611">
        <v>23.12</v>
      </c>
      <c r="J45" s="622">
        <v>4.62</v>
      </c>
    </row>
    <row r="46" spans="1:10" ht="24" customHeight="1" x14ac:dyDescent="0.25">
      <c r="A46" s="621" t="s">
        <v>473</v>
      </c>
      <c r="B46" s="608" t="s">
        <v>476</v>
      </c>
      <c r="C46" s="607" t="s">
        <v>13</v>
      </c>
      <c r="D46" s="607" t="s">
        <v>225</v>
      </c>
      <c r="E46" s="732" t="s">
        <v>472</v>
      </c>
      <c r="F46" s="732"/>
      <c r="G46" s="609" t="s">
        <v>226</v>
      </c>
      <c r="H46" s="610">
        <v>0.2</v>
      </c>
      <c r="I46" s="611">
        <v>17.95</v>
      </c>
      <c r="J46" s="622">
        <v>3.59</v>
      </c>
    </row>
    <row r="47" spans="1:10" x14ac:dyDescent="0.25">
      <c r="A47" s="623"/>
      <c r="B47" s="624"/>
      <c r="C47" s="624"/>
      <c r="D47" s="624"/>
      <c r="E47" s="624" t="s">
        <v>487</v>
      </c>
      <c r="F47" s="625">
        <v>3.1683379560486453</v>
      </c>
      <c r="G47" s="624" t="s">
        <v>488</v>
      </c>
      <c r="H47" s="625">
        <v>2.77</v>
      </c>
      <c r="I47" s="624" t="s">
        <v>489</v>
      </c>
      <c r="J47" s="626">
        <v>5.94</v>
      </c>
    </row>
    <row r="48" spans="1:10" x14ac:dyDescent="0.25">
      <c r="A48" s="623"/>
      <c r="B48" s="624"/>
      <c r="C48" s="624"/>
      <c r="D48" s="624"/>
      <c r="E48" s="624" t="s">
        <v>490</v>
      </c>
      <c r="F48" s="625">
        <v>2.38</v>
      </c>
      <c r="G48" s="624"/>
      <c r="H48" s="725" t="s">
        <v>491</v>
      </c>
      <c r="I48" s="725"/>
      <c r="J48" s="626">
        <v>10.6</v>
      </c>
    </row>
    <row r="49" spans="1:10" ht="30" customHeight="1" thickBot="1" x14ac:dyDescent="0.3">
      <c r="A49" s="627"/>
      <c r="B49" s="628"/>
      <c r="C49" s="628"/>
      <c r="D49" s="628"/>
      <c r="E49" s="628"/>
      <c r="F49" s="628"/>
      <c r="G49" s="628"/>
      <c r="H49" s="629"/>
      <c r="I49" s="628"/>
      <c r="J49" s="630"/>
    </row>
    <row r="50" spans="1:10" ht="1.05" customHeight="1" thickTop="1" x14ac:dyDescent="0.25">
      <c r="A50" s="631"/>
      <c r="B50" s="612"/>
      <c r="C50" s="612"/>
      <c r="D50" s="612"/>
      <c r="E50" s="612"/>
      <c r="F50" s="612"/>
      <c r="G50" s="612"/>
      <c r="H50" s="612"/>
      <c r="I50" s="612"/>
      <c r="J50" s="632"/>
    </row>
    <row r="51" spans="1:10" ht="18" customHeight="1" x14ac:dyDescent="0.25">
      <c r="A51" s="617" t="s">
        <v>526</v>
      </c>
      <c r="B51" s="600" t="s">
        <v>3</v>
      </c>
      <c r="C51" s="599" t="s">
        <v>4</v>
      </c>
      <c r="D51" s="599" t="s">
        <v>5</v>
      </c>
      <c r="E51" s="726" t="s">
        <v>469</v>
      </c>
      <c r="F51" s="726"/>
      <c r="G51" s="601" t="s">
        <v>6</v>
      </c>
      <c r="H51" s="600" t="s">
        <v>7</v>
      </c>
      <c r="I51" s="600" t="s">
        <v>8</v>
      </c>
      <c r="J51" s="618" t="s">
        <v>9</v>
      </c>
    </row>
    <row r="52" spans="1:10" ht="24" customHeight="1" x14ac:dyDescent="0.25">
      <c r="A52" s="619" t="s">
        <v>470</v>
      </c>
      <c r="B52" s="603" t="s">
        <v>527</v>
      </c>
      <c r="C52" s="602" t="s">
        <v>13</v>
      </c>
      <c r="D52" s="602" t="s">
        <v>528</v>
      </c>
      <c r="E52" s="731" t="s">
        <v>472</v>
      </c>
      <c r="F52" s="731"/>
      <c r="G52" s="604" t="s">
        <v>15</v>
      </c>
      <c r="H52" s="605">
        <v>1</v>
      </c>
      <c r="I52" s="606">
        <v>4.08</v>
      </c>
      <c r="J52" s="620">
        <v>4.08</v>
      </c>
    </row>
    <row r="53" spans="1:10" ht="24" customHeight="1" x14ac:dyDescent="0.25">
      <c r="A53" s="621" t="s">
        <v>473</v>
      </c>
      <c r="B53" s="608" t="s">
        <v>474</v>
      </c>
      <c r="C53" s="607" t="s">
        <v>13</v>
      </c>
      <c r="D53" s="607" t="s">
        <v>475</v>
      </c>
      <c r="E53" s="732" t="s">
        <v>472</v>
      </c>
      <c r="F53" s="732"/>
      <c r="G53" s="609" t="s">
        <v>226</v>
      </c>
      <c r="H53" s="610">
        <v>7.0000000000000007E-2</v>
      </c>
      <c r="I53" s="611">
        <v>22.55</v>
      </c>
      <c r="J53" s="622">
        <v>1.57</v>
      </c>
    </row>
    <row r="54" spans="1:10" ht="24" customHeight="1" x14ac:dyDescent="0.25">
      <c r="A54" s="621" t="s">
        <v>473</v>
      </c>
      <c r="B54" s="608" t="s">
        <v>476</v>
      </c>
      <c r="C54" s="607" t="s">
        <v>13</v>
      </c>
      <c r="D54" s="607" t="s">
        <v>225</v>
      </c>
      <c r="E54" s="732" t="s">
        <v>472</v>
      </c>
      <c r="F54" s="732"/>
      <c r="G54" s="609" t="s">
        <v>226</v>
      </c>
      <c r="H54" s="610">
        <v>0.14000000000000001</v>
      </c>
      <c r="I54" s="611">
        <v>17.95</v>
      </c>
      <c r="J54" s="622">
        <v>2.5099999999999998</v>
      </c>
    </row>
    <row r="55" spans="1:10" x14ac:dyDescent="0.25">
      <c r="A55" s="623"/>
      <c r="B55" s="624"/>
      <c r="C55" s="624"/>
      <c r="D55" s="624"/>
      <c r="E55" s="624" t="s">
        <v>487</v>
      </c>
      <c r="F55" s="625">
        <v>1.5521655643268615</v>
      </c>
      <c r="G55" s="624" t="s">
        <v>488</v>
      </c>
      <c r="H55" s="625">
        <v>1.36</v>
      </c>
      <c r="I55" s="624" t="s">
        <v>489</v>
      </c>
      <c r="J55" s="626">
        <v>2.91</v>
      </c>
    </row>
    <row r="56" spans="1:10" x14ac:dyDescent="0.25">
      <c r="A56" s="623"/>
      <c r="B56" s="624"/>
      <c r="C56" s="624"/>
      <c r="D56" s="624"/>
      <c r="E56" s="624" t="s">
        <v>490</v>
      </c>
      <c r="F56" s="625">
        <v>1.18</v>
      </c>
      <c r="G56" s="624"/>
      <c r="H56" s="725" t="s">
        <v>491</v>
      </c>
      <c r="I56" s="725"/>
      <c r="J56" s="626">
        <v>5.27</v>
      </c>
    </row>
    <row r="57" spans="1:10" ht="30" customHeight="1" thickBot="1" x14ac:dyDescent="0.3">
      <c r="A57" s="627"/>
      <c r="B57" s="628"/>
      <c r="C57" s="628"/>
      <c r="D57" s="628"/>
      <c r="E57" s="628"/>
      <c r="F57" s="628"/>
      <c r="G57" s="628"/>
      <c r="H57" s="629"/>
      <c r="I57" s="628"/>
      <c r="J57" s="630"/>
    </row>
    <row r="58" spans="1:10" ht="1.05" customHeight="1" thickTop="1" x14ac:dyDescent="0.25">
      <c r="A58" s="631"/>
      <c r="B58" s="612"/>
      <c r="C58" s="612"/>
      <c r="D58" s="612"/>
      <c r="E58" s="612"/>
      <c r="F58" s="612"/>
      <c r="G58" s="612"/>
      <c r="H58" s="612"/>
      <c r="I58" s="612"/>
      <c r="J58" s="632"/>
    </row>
    <row r="59" spans="1:10" ht="18" customHeight="1" x14ac:dyDescent="0.25">
      <c r="A59" s="617" t="s">
        <v>529</v>
      </c>
      <c r="B59" s="600" t="s">
        <v>3</v>
      </c>
      <c r="C59" s="599" t="s">
        <v>4</v>
      </c>
      <c r="D59" s="599" t="s">
        <v>5</v>
      </c>
      <c r="E59" s="726" t="s">
        <v>469</v>
      </c>
      <c r="F59" s="726"/>
      <c r="G59" s="601" t="s">
        <v>6</v>
      </c>
      <c r="H59" s="600" t="s">
        <v>7</v>
      </c>
      <c r="I59" s="600" t="s">
        <v>8</v>
      </c>
      <c r="J59" s="618" t="s">
        <v>9</v>
      </c>
    </row>
    <row r="60" spans="1:10" ht="25.95" customHeight="1" x14ac:dyDescent="0.25">
      <c r="A60" s="619" t="s">
        <v>470</v>
      </c>
      <c r="B60" s="603" t="s">
        <v>530</v>
      </c>
      <c r="C60" s="602" t="s">
        <v>13</v>
      </c>
      <c r="D60" s="602" t="s">
        <v>333</v>
      </c>
      <c r="E60" s="731" t="s">
        <v>472</v>
      </c>
      <c r="F60" s="731"/>
      <c r="G60" s="604" t="s">
        <v>15</v>
      </c>
      <c r="H60" s="605">
        <v>1</v>
      </c>
      <c r="I60" s="606">
        <v>2.91</v>
      </c>
      <c r="J60" s="620">
        <v>2.91</v>
      </c>
    </row>
    <row r="61" spans="1:10" ht="24" customHeight="1" x14ac:dyDescent="0.25">
      <c r="A61" s="621" t="s">
        <v>473</v>
      </c>
      <c r="B61" s="608" t="s">
        <v>531</v>
      </c>
      <c r="C61" s="607" t="s">
        <v>13</v>
      </c>
      <c r="D61" s="607" t="s">
        <v>532</v>
      </c>
      <c r="E61" s="732" t="s">
        <v>472</v>
      </c>
      <c r="F61" s="732"/>
      <c r="G61" s="609" t="s">
        <v>226</v>
      </c>
      <c r="H61" s="610">
        <v>0.05</v>
      </c>
      <c r="I61" s="611">
        <v>22.5</v>
      </c>
      <c r="J61" s="622">
        <v>1.1200000000000001</v>
      </c>
    </row>
    <row r="62" spans="1:10" ht="24" customHeight="1" x14ac:dyDescent="0.25">
      <c r="A62" s="621" t="s">
        <v>473</v>
      </c>
      <c r="B62" s="608" t="s">
        <v>476</v>
      </c>
      <c r="C62" s="607" t="s">
        <v>13</v>
      </c>
      <c r="D62" s="607" t="s">
        <v>225</v>
      </c>
      <c r="E62" s="732" t="s">
        <v>472</v>
      </c>
      <c r="F62" s="732"/>
      <c r="G62" s="609" t="s">
        <v>226</v>
      </c>
      <c r="H62" s="610">
        <v>0.1</v>
      </c>
      <c r="I62" s="611">
        <v>17.95</v>
      </c>
      <c r="J62" s="622">
        <v>1.79</v>
      </c>
    </row>
    <row r="63" spans="1:10" x14ac:dyDescent="0.25">
      <c r="A63" s="623"/>
      <c r="B63" s="624"/>
      <c r="C63" s="624"/>
      <c r="D63" s="624"/>
      <c r="E63" s="624" t="s">
        <v>487</v>
      </c>
      <c r="F63" s="625">
        <v>1.1041177725624067</v>
      </c>
      <c r="G63" s="624" t="s">
        <v>488</v>
      </c>
      <c r="H63" s="625">
        <v>0.97</v>
      </c>
      <c r="I63" s="624" t="s">
        <v>489</v>
      </c>
      <c r="J63" s="626">
        <v>2.0699999999999998</v>
      </c>
    </row>
    <row r="64" spans="1:10" x14ac:dyDescent="0.25">
      <c r="A64" s="623"/>
      <c r="B64" s="624"/>
      <c r="C64" s="624"/>
      <c r="D64" s="624"/>
      <c r="E64" s="624" t="s">
        <v>490</v>
      </c>
      <c r="F64" s="625">
        <v>0.84</v>
      </c>
      <c r="G64" s="624"/>
      <c r="H64" s="725" t="s">
        <v>491</v>
      </c>
      <c r="I64" s="725"/>
      <c r="J64" s="626">
        <v>3.76</v>
      </c>
    </row>
    <row r="65" spans="1:10" ht="30" customHeight="1" thickBot="1" x14ac:dyDescent="0.3">
      <c r="A65" s="627"/>
      <c r="B65" s="628"/>
      <c r="C65" s="628"/>
      <c r="D65" s="628"/>
      <c r="E65" s="628"/>
      <c r="F65" s="628"/>
      <c r="G65" s="628"/>
      <c r="H65" s="629"/>
      <c r="I65" s="628"/>
      <c r="J65" s="630"/>
    </row>
    <row r="66" spans="1:10" ht="1.05" customHeight="1" thickTop="1" x14ac:dyDescent="0.25">
      <c r="A66" s="631"/>
      <c r="B66" s="612"/>
      <c r="C66" s="612"/>
      <c r="D66" s="612"/>
      <c r="E66" s="612"/>
      <c r="F66" s="612"/>
      <c r="G66" s="612"/>
      <c r="H66" s="612"/>
      <c r="I66" s="612"/>
      <c r="J66" s="632"/>
    </row>
    <row r="67" spans="1:10" ht="18" customHeight="1" x14ac:dyDescent="0.25">
      <c r="A67" s="617" t="s">
        <v>533</v>
      </c>
      <c r="B67" s="600" t="s">
        <v>3</v>
      </c>
      <c r="C67" s="599" t="s">
        <v>4</v>
      </c>
      <c r="D67" s="599" t="s">
        <v>5</v>
      </c>
      <c r="E67" s="726" t="s">
        <v>469</v>
      </c>
      <c r="F67" s="726"/>
      <c r="G67" s="601" t="s">
        <v>6</v>
      </c>
      <c r="H67" s="600" t="s">
        <v>7</v>
      </c>
      <c r="I67" s="600" t="s">
        <v>8</v>
      </c>
      <c r="J67" s="618" t="s">
        <v>9</v>
      </c>
    </row>
    <row r="68" spans="1:10" ht="24" customHeight="1" x14ac:dyDescent="0.25">
      <c r="A68" s="619" t="s">
        <v>470</v>
      </c>
      <c r="B68" s="603" t="s">
        <v>534</v>
      </c>
      <c r="C68" s="602" t="s">
        <v>13</v>
      </c>
      <c r="D68" s="602" t="s">
        <v>17</v>
      </c>
      <c r="E68" s="731" t="s">
        <v>472</v>
      </c>
      <c r="F68" s="731"/>
      <c r="G68" s="604" t="s">
        <v>15</v>
      </c>
      <c r="H68" s="605">
        <v>1</v>
      </c>
      <c r="I68" s="606">
        <v>12.12</v>
      </c>
      <c r="J68" s="620">
        <v>12.12</v>
      </c>
    </row>
    <row r="69" spans="1:10" ht="24" customHeight="1" x14ac:dyDescent="0.25">
      <c r="A69" s="621" t="s">
        <v>473</v>
      </c>
      <c r="B69" s="608" t="s">
        <v>531</v>
      </c>
      <c r="C69" s="607" t="s">
        <v>13</v>
      </c>
      <c r="D69" s="607" t="s">
        <v>532</v>
      </c>
      <c r="E69" s="732" t="s">
        <v>472</v>
      </c>
      <c r="F69" s="732"/>
      <c r="G69" s="609" t="s">
        <v>226</v>
      </c>
      <c r="H69" s="610">
        <v>0.06</v>
      </c>
      <c r="I69" s="611">
        <v>22.5</v>
      </c>
      <c r="J69" s="622">
        <v>1.35</v>
      </c>
    </row>
    <row r="70" spans="1:10" ht="24" customHeight="1" x14ac:dyDescent="0.25">
      <c r="A70" s="621" t="s">
        <v>473</v>
      </c>
      <c r="B70" s="608" t="s">
        <v>476</v>
      </c>
      <c r="C70" s="607" t="s">
        <v>13</v>
      </c>
      <c r="D70" s="607" t="s">
        <v>225</v>
      </c>
      <c r="E70" s="732" t="s">
        <v>472</v>
      </c>
      <c r="F70" s="732"/>
      <c r="G70" s="609" t="s">
        <v>226</v>
      </c>
      <c r="H70" s="610">
        <v>0.6</v>
      </c>
      <c r="I70" s="611">
        <v>17.95</v>
      </c>
      <c r="J70" s="622">
        <v>10.77</v>
      </c>
    </row>
    <row r="71" spans="1:10" x14ac:dyDescent="0.25">
      <c r="A71" s="623"/>
      <c r="B71" s="624"/>
      <c r="C71" s="624"/>
      <c r="D71" s="624"/>
      <c r="E71" s="624" t="s">
        <v>487</v>
      </c>
      <c r="F71" s="625">
        <v>4.4964796244932792</v>
      </c>
      <c r="G71" s="624" t="s">
        <v>488</v>
      </c>
      <c r="H71" s="625">
        <v>3.93</v>
      </c>
      <c r="I71" s="624" t="s">
        <v>489</v>
      </c>
      <c r="J71" s="626">
        <v>8.43</v>
      </c>
    </row>
    <row r="72" spans="1:10" x14ac:dyDescent="0.25">
      <c r="A72" s="623"/>
      <c r="B72" s="624"/>
      <c r="C72" s="624"/>
      <c r="D72" s="624"/>
      <c r="E72" s="624" t="s">
        <v>490</v>
      </c>
      <c r="F72" s="625">
        <v>3.52</v>
      </c>
      <c r="G72" s="624"/>
      <c r="H72" s="725" t="s">
        <v>491</v>
      </c>
      <c r="I72" s="725"/>
      <c r="J72" s="626">
        <v>15.64</v>
      </c>
    </row>
    <row r="73" spans="1:10" ht="30" customHeight="1" thickBot="1" x14ac:dyDescent="0.3">
      <c r="A73" s="627"/>
      <c r="B73" s="628"/>
      <c r="C73" s="628"/>
      <c r="D73" s="628"/>
      <c r="E73" s="628"/>
      <c r="F73" s="628"/>
      <c r="G73" s="628"/>
      <c r="H73" s="629"/>
      <c r="I73" s="628"/>
      <c r="J73" s="630"/>
    </row>
    <row r="74" spans="1:10" ht="1.05" customHeight="1" thickTop="1" x14ac:dyDescent="0.25">
      <c r="A74" s="631"/>
      <c r="B74" s="612"/>
      <c r="C74" s="612"/>
      <c r="D74" s="612"/>
      <c r="E74" s="612"/>
      <c r="F74" s="612"/>
      <c r="G74" s="612"/>
      <c r="H74" s="612"/>
      <c r="I74" s="612"/>
      <c r="J74" s="632"/>
    </row>
    <row r="75" spans="1:10" ht="18" customHeight="1" x14ac:dyDescent="0.25">
      <c r="A75" s="617" t="s">
        <v>535</v>
      </c>
      <c r="B75" s="600" t="s">
        <v>3</v>
      </c>
      <c r="C75" s="599" t="s">
        <v>4</v>
      </c>
      <c r="D75" s="599" t="s">
        <v>5</v>
      </c>
      <c r="E75" s="726" t="s">
        <v>469</v>
      </c>
      <c r="F75" s="726"/>
      <c r="G75" s="601" t="s">
        <v>6</v>
      </c>
      <c r="H75" s="600" t="s">
        <v>7</v>
      </c>
      <c r="I75" s="600" t="s">
        <v>8</v>
      </c>
      <c r="J75" s="618" t="s">
        <v>9</v>
      </c>
    </row>
    <row r="76" spans="1:10" ht="24" customHeight="1" x14ac:dyDescent="0.25">
      <c r="A76" s="619" t="s">
        <v>470</v>
      </c>
      <c r="B76" s="603" t="s">
        <v>536</v>
      </c>
      <c r="C76" s="602" t="s">
        <v>13</v>
      </c>
      <c r="D76" s="602" t="s">
        <v>358</v>
      </c>
      <c r="E76" s="731" t="s">
        <v>472</v>
      </c>
      <c r="F76" s="731"/>
      <c r="G76" s="604" t="s">
        <v>15</v>
      </c>
      <c r="H76" s="605">
        <v>1</v>
      </c>
      <c r="I76" s="606">
        <v>6.1</v>
      </c>
      <c r="J76" s="620">
        <v>6.1</v>
      </c>
    </row>
    <row r="77" spans="1:10" ht="24" customHeight="1" x14ac:dyDescent="0.25">
      <c r="A77" s="621" t="s">
        <v>473</v>
      </c>
      <c r="B77" s="608" t="s">
        <v>537</v>
      </c>
      <c r="C77" s="607" t="s">
        <v>13</v>
      </c>
      <c r="D77" s="607" t="s">
        <v>538</v>
      </c>
      <c r="E77" s="732" t="s">
        <v>472</v>
      </c>
      <c r="F77" s="732"/>
      <c r="G77" s="609" t="s">
        <v>226</v>
      </c>
      <c r="H77" s="610">
        <v>0.03</v>
      </c>
      <c r="I77" s="611">
        <v>24.08</v>
      </c>
      <c r="J77" s="622">
        <v>0.72</v>
      </c>
    </row>
    <row r="78" spans="1:10" ht="24" customHeight="1" x14ac:dyDescent="0.25">
      <c r="A78" s="621" t="s">
        <v>473</v>
      </c>
      <c r="B78" s="608" t="s">
        <v>476</v>
      </c>
      <c r="C78" s="607" t="s">
        <v>13</v>
      </c>
      <c r="D78" s="607" t="s">
        <v>225</v>
      </c>
      <c r="E78" s="732" t="s">
        <v>472</v>
      </c>
      <c r="F78" s="732"/>
      <c r="G78" s="609" t="s">
        <v>226</v>
      </c>
      <c r="H78" s="610">
        <v>0.3</v>
      </c>
      <c r="I78" s="611">
        <v>17.95</v>
      </c>
      <c r="J78" s="622">
        <v>5.38</v>
      </c>
    </row>
    <row r="79" spans="1:10" x14ac:dyDescent="0.25">
      <c r="A79" s="623"/>
      <c r="B79" s="624"/>
      <c r="C79" s="624"/>
      <c r="D79" s="624"/>
      <c r="E79" s="624" t="s">
        <v>487</v>
      </c>
      <c r="F79" s="625">
        <v>2.2455728611051846</v>
      </c>
      <c r="G79" s="624" t="s">
        <v>488</v>
      </c>
      <c r="H79" s="625">
        <v>1.96</v>
      </c>
      <c r="I79" s="624" t="s">
        <v>489</v>
      </c>
      <c r="J79" s="626">
        <v>4.21</v>
      </c>
    </row>
    <row r="80" spans="1:10" x14ac:dyDescent="0.25">
      <c r="A80" s="623"/>
      <c r="B80" s="624"/>
      <c r="C80" s="624"/>
      <c r="D80" s="624"/>
      <c r="E80" s="624" t="s">
        <v>490</v>
      </c>
      <c r="F80" s="625">
        <v>1.77</v>
      </c>
      <c r="G80" s="624"/>
      <c r="H80" s="725" t="s">
        <v>491</v>
      </c>
      <c r="I80" s="725"/>
      <c r="J80" s="626">
        <v>7.87</v>
      </c>
    </row>
    <row r="81" spans="1:10" ht="30" customHeight="1" thickBot="1" x14ac:dyDescent="0.3">
      <c r="A81" s="627"/>
      <c r="B81" s="628"/>
      <c r="C81" s="628"/>
      <c r="D81" s="628"/>
      <c r="E81" s="628"/>
      <c r="F81" s="628"/>
      <c r="G81" s="628"/>
      <c r="H81" s="629"/>
      <c r="I81" s="628"/>
      <c r="J81" s="630"/>
    </row>
    <row r="82" spans="1:10" ht="1.05" customHeight="1" thickTop="1" x14ac:dyDescent="0.25">
      <c r="A82" s="631"/>
      <c r="B82" s="612"/>
      <c r="C82" s="612"/>
      <c r="D82" s="612"/>
      <c r="E82" s="612"/>
      <c r="F82" s="612"/>
      <c r="G82" s="612"/>
      <c r="H82" s="612"/>
      <c r="I82" s="612"/>
      <c r="J82" s="632"/>
    </row>
    <row r="83" spans="1:10" ht="18" customHeight="1" x14ac:dyDescent="0.25">
      <c r="A83" s="617" t="s">
        <v>539</v>
      </c>
      <c r="B83" s="600" t="s">
        <v>3</v>
      </c>
      <c r="C83" s="599" t="s">
        <v>4</v>
      </c>
      <c r="D83" s="599" t="s">
        <v>5</v>
      </c>
      <c r="E83" s="726" t="s">
        <v>469</v>
      </c>
      <c r="F83" s="726"/>
      <c r="G83" s="601" t="s">
        <v>6</v>
      </c>
      <c r="H83" s="600" t="s">
        <v>7</v>
      </c>
      <c r="I83" s="600" t="s">
        <v>8</v>
      </c>
      <c r="J83" s="618" t="s">
        <v>9</v>
      </c>
    </row>
    <row r="84" spans="1:10" ht="24" customHeight="1" x14ac:dyDescent="0.25">
      <c r="A84" s="619" t="s">
        <v>470</v>
      </c>
      <c r="B84" s="603" t="s">
        <v>540</v>
      </c>
      <c r="C84" s="602" t="s">
        <v>13</v>
      </c>
      <c r="D84" s="602" t="s">
        <v>396</v>
      </c>
      <c r="E84" s="731" t="s">
        <v>472</v>
      </c>
      <c r="F84" s="731"/>
      <c r="G84" s="604" t="s">
        <v>25</v>
      </c>
      <c r="H84" s="605">
        <v>1</v>
      </c>
      <c r="I84" s="606">
        <v>65.239999999999995</v>
      </c>
      <c r="J84" s="620">
        <v>65.239999999999995</v>
      </c>
    </row>
    <row r="85" spans="1:10" ht="24" customHeight="1" x14ac:dyDescent="0.25">
      <c r="A85" s="621" t="s">
        <v>473</v>
      </c>
      <c r="B85" s="608" t="s">
        <v>541</v>
      </c>
      <c r="C85" s="607" t="s">
        <v>13</v>
      </c>
      <c r="D85" s="607" t="s">
        <v>542</v>
      </c>
      <c r="E85" s="732" t="s">
        <v>472</v>
      </c>
      <c r="F85" s="732"/>
      <c r="G85" s="609" t="s">
        <v>226</v>
      </c>
      <c r="H85" s="610">
        <v>0.3</v>
      </c>
      <c r="I85" s="611">
        <v>37.97</v>
      </c>
      <c r="J85" s="622">
        <v>11.39</v>
      </c>
    </row>
    <row r="86" spans="1:10" ht="24" customHeight="1" x14ac:dyDescent="0.25">
      <c r="A86" s="621" t="s">
        <v>473</v>
      </c>
      <c r="B86" s="608" t="s">
        <v>476</v>
      </c>
      <c r="C86" s="607" t="s">
        <v>13</v>
      </c>
      <c r="D86" s="607" t="s">
        <v>225</v>
      </c>
      <c r="E86" s="732" t="s">
        <v>472</v>
      </c>
      <c r="F86" s="732"/>
      <c r="G86" s="609" t="s">
        <v>226</v>
      </c>
      <c r="H86" s="610">
        <v>3</v>
      </c>
      <c r="I86" s="611">
        <v>17.95</v>
      </c>
      <c r="J86" s="622">
        <v>53.85</v>
      </c>
    </row>
    <row r="87" spans="1:10" x14ac:dyDescent="0.25">
      <c r="A87" s="623"/>
      <c r="B87" s="624"/>
      <c r="C87" s="624"/>
      <c r="D87" s="624"/>
      <c r="E87" s="624" t="s">
        <v>487</v>
      </c>
      <c r="F87" s="625">
        <v>24.96266268401963</v>
      </c>
      <c r="G87" s="624" t="s">
        <v>488</v>
      </c>
      <c r="H87" s="625">
        <v>21.84</v>
      </c>
      <c r="I87" s="624" t="s">
        <v>489</v>
      </c>
      <c r="J87" s="626">
        <v>46.8</v>
      </c>
    </row>
    <row r="88" spans="1:10" x14ac:dyDescent="0.25">
      <c r="A88" s="623"/>
      <c r="B88" s="624"/>
      <c r="C88" s="624"/>
      <c r="D88" s="624"/>
      <c r="E88" s="624" t="s">
        <v>490</v>
      </c>
      <c r="F88" s="625">
        <v>18.95</v>
      </c>
      <c r="G88" s="624"/>
      <c r="H88" s="725" t="s">
        <v>491</v>
      </c>
      <c r="I88" s="725"/>
      <c r="J88" s="626">
        <v>84.2</v>
      </c>
    </row>
    <row r="89" spans="1:10" ht="30" customHeight="1" thickBot="1" x14ac:dyDescent="0.3">
      <c r="A89" s="627"/>
      <c r="B89" s="628"/>
      <c r="C89" s="628"/>
      <c r="D89" s="628"/>
      <c r="E89" s="628"/>
      <c r="F89" s="628"/>
      <c r="G89" s="628"/>
      <c r="H89" s="629"/>
      <c r="I89" s="628"/>
      <c r="J89" s="630"/>
    </row>
    <row r="90" spans="1:10" ht="1.05" customHeight="1" thickTop="1" x14ac:dyDescent="0.25">
      <c r="A90" s="631"/>
      <c r="B90" s="612"/>
      <c r="C90" s="612"/>
      <c r="D90" s="612"/>
      <c r="E90" s="612"/>
      <c r="F90" s="612"/>
      <c r="G90" s="612"/>
      <c r="H90" s="612"/>
      <c r="I90" s="612"/>
      <c r="J90" s="632"/>
    </row>
    <row r="91" spans="1:10" ht="18" customHeight="1" x14ac:dyDescent="0.25">
      <c r="A91" s="617" t="s">
        <v>543</v>
      </c>
      <c r="B91" s="600" t="s">
        <v>3</v>
      </c>
      <c r="C91" s="599" t="s">
        <v>4</v>
      </c>
      <c r="D91" s="599" t="s">
        <v>5</v>
      </c>
      <c r="E91" s="726" t="s">
        <v>469</v>
      </c>
      <c r="F91" s="726"/>
      <c r="G91" s="601" t="s">
        <v>6</v>
      </c>
      <c r="H91" s="600" t="s">
        <v>7</v>
      </c>
      <c r="I91" s="600" t="s">
        <v>8</v>
      </c>
      <c r="J91" s="618" t="s">
        <v>9</v>
      </c>
    </row>
    <row r="92" spans="1:10" ht="25.95" customHeight="1" x14ac:dyDescent="0.25">
      <c r="A92" s="619" t="s">
        <v>470</v>
      </c>
      <c r="B92" s="603" t="s">
        <v>544</v>
      </c>
      <c r="C92" s="602" t="s">
        <v>19</v>
      </c>
      <c r="D92" s="602" t="s">
        <v>398</v>
      </c>
      <c r="E92" s="731" t="s">
        <v>545</v>
      </c>
      <c r="F92" s="731"/>
      <c r="G92" s="604" t="s">
        <v>21</v>
      </c>
      <c r="H92" s="605">
        <v>1</v>
      </c>
      <c r="I92" s="606">
        <v>6.05</v>
      </c>
      <c r="J92" s="620">
        <v>6.05</v>
      </c>
    </row>
    <row r="93" spans="1:10" ht="25.95" customHeight="1" x14ac:dyDescent="0.25">
      <c r="A93" s="621" t="s">
        <v>473</v>
      </c>
      <c r="B93" s="608" t="s">
        <v>546</v>
      </c>
      <c r="C93" s="607" t="s">
        <v>19</v>
      </c>
      <c r="D93" s="607" t="s">
        <v>547</v>
      </c>
      <c r="E93" s="732" t="s">
        <v>496</v>
      </c>
      <c r="F93" s="732"/>
      <c r="G93" s="609" t="s">
        <v>226</v>
      </c>
      <c r="H93" s="610">
        <v>6.6000000000000003E-2</v>
      </c>
      <c r="I93" s="611">
        <v>16.37</v>
      </c>
      <c r="J93" s="622">
        <v>1.08</v>
      </c>
    </row>
    <row r="94" spans="1:10" ht="24" customHeight="1" x14ac:dyDescent="0.25">
      <c r="A94" s="621" t="s">
        <v>473</v>
      </c>
      <c r="B94" s="608" t="s">
        <v>548</v>
      </c>
      <c r="C94" s="607" t="s">
        <v>19</v>
      </c>
      <c r="D94" s="607" t="s">
        <v>525</v>
      </c>
      <c r="E94" s="732" t="s">
        <v>496</v>
      </c>
      <c r="F94" s="732"/>
      <c r="G94" s="609" t="s">
        <v>226</v>
      </c>
      <c r="H94" s="610">
        <v>0.23480000000000001</v>
      </c>
      <c r="I94" s="611">
        <v>21.18</v>
      </c>
      <c r="J94" s="622">
        <v>4.97</v>
      </c>
    </row>
    <row r="95" spans="1:10" x14ac:dyDescent="0.25">
      <c r="A95" s="623"/>
      <c r="B95" s="624"/>
      <c r="C95" s="624"/>
      <c r="D95" s="624"/>
      <c r="E95" s="624" t="s">
        <v>487</v>
      </c>
      <c r="F95" s="625">
        <v>2.6189460209088971</v>
      </c>
      <c r="G95" s="624" t="s">
        <v>488</v>
      </c>
      <c r="H95" s="625">
        <v>2.29</v>
      </c>
      <c r="I95" s="624" t="s">
        <v>489</v>
      </c>
      <c r="J95" s="626">
        <v>4.91</v>
      </c>
    </row>
    <row r="96" spans="1:10" x14ac:dyDescent="0.25">
      <c r="A96" s="623"/>
      <c r="B96" s="624"/>
      <c r="C96" s="624"/>
      <c r="D96" s="624"/>
      <c r="E96" s="624" t="s">
        <v>490</v>
      </c>
      <c r="F96" s="625">
        <v>1.75</v>
      </c>
      <c r="G96" s="624"/>
      <c r="H96" s="725" t="s">
        <v>491</v>
      </c>
      <c r="I96" s="725"/>
      <c r="J96" s="626">
        <v>7.81</v>
      </c>
    </row>
    <row r="97" spans="1:10" ht="30" customHeight="1" thickBot="1" x14ac:dyDescent="0.3">
      <c r="A97" s="627"/>
      <c r="B97" s="628"/>
      <c r="C97" s="628"/>
      <c r="D97" s="628"/>
      <c r="E97" s="628"/>
      <c r="F97" s="628"/>
      <c r="G97" s="628"/>
      <c r="H97" s="629"/>
      <c r="I97" s="628"/>
      <c r="J97" s="630"/>
    </row>
    <row r="98" spans="1:10" ht="1.05" customHeight="1" thickTop="1" x14ac:dyDescent="0.25">
      <c r="A98" s="631"/>
      <c r="B98" s="612"/>
      <c r="C98" s="612"/>
      <c r="D98" s="612"/>
      <c r="E98" s="612"/>
      <c r="F98" s="612"/>
      <c r="G98" s="612"/>
      <c r="H98" s="612"/>
      <c r="I98" s="612"/>
      <c r="J98" s="632"/>
    </row>
    <row r="99" spans="1:10" ht="18" customHeight="1" x14ac:dyDescent="0.25">
      <c r="A99" s="617" t="s">
        <v>549</v>
      </c>
      <c r="B99" s="600" t="s">
        <v>3</v>
      </c>
      <c r="C99" s="599" t="s">
        <v>4</v>
      </c>
      <c r="D99" s="599" t="s">
        <v>5</v>
      </c>
      <c r="E99" s="726" t="s">
        <v>469</v>
      </c>
      <c r="F99" s="726"/>
      <c r="G99" s="601" t="s">
        <v>6</v>
      </c>
      <c r="H99" s="600" t="s">
        <v>7</v>
      </c>
      <c r="I99" s="600" t="s">
        <v>8</v>
      </c>
      <c r="J99" s="618" t="s">
        <v>9</v>
      </c>
    </row>
    <row r="100" spans="1:10" ht="25.95" customHeight="1" x14ac:dyDescent="0.25">
      <c r="A100" s="619" t="s">
        <v>470</v>
      </c>
      <c r="B100" s="603" t="s">
        <v>550</v>
      </c>
      <c r="C100" s="602" t="s">
        <v>19</v>
      </c>
      <c r="D100" s="602" t="s">
        <v>401</v>
      </c>
      <c r="E100" s="731" t="s">
        <v>551</v>
      </c>
      <c r="F100" s="731"/>
      <c r="G100" s="604" t="s">
        <v>15</v>
      </c>
      <c r="H100" s="605">
        <v>1</v>
      </c>
      <c r="I100" s="606">
        <v>2.68</v>
      </c>
      <c r="J100" s="620">
        <v>2.68</v>
      </c>
    </row>
    <row r="101" spans="1:10" ht="24" customHeight="1" x14ac:dyDescent="0.25">
      <c r="A101" s="621" t="s">
        <v>473</v>
      </c>
      <c r="B101" s="608" t="s">
        <v>255</v>
      </c>
      <c r="C101" s="607" t="s">
        <v>19</v>
      </c>
      <c r="D101" s="607" t="s">
        <v>225</v>
      </c>
      <c r="E101" s="732" t="s">
        <v>496</v>
      </c>
      <c r="F101" s="732"/>
      <c r="G101" s="609" t="s">
        <v>226</v>
      </c>
      <c r="H101" s="610">
        <v>7.1800000000000003E-2</v>
      </c>
      <c r="I101" s="611">
        <v>16.350000000000001</v>
      </c>
      <c r="J101" s="622">
        <v>1.17</v>
      </c>
    </row>
    <row r="102" spans="1:10" ht="24" customHeight="1" x14ac:dyDescent="0.25">
      <c r="A102" s="621" t="s">
        <v>473</v>
      </c>
      <c r="B102" s="608" t="s">
        <v>552</v>
      </c>
      <c r="C102" s="607" t="s">
        <v>19</v>
      </c>
      <c r="D102" s="607" t="s">
        <v>553</v>
      </c>
      <c r="E102" s="732" t="s">
        <v>496</v>
      </c>
      <c r="F102" s="732"/>
      <c r="G102" s="609" t="s">
        <v>226</v>
      </c>
      <c r="H102" s="610">
        <v>7.1800000000000003E-2</v>
      </c>
      <c r="I102" s="611">
        <v>21.05</v>
      </c>
      <c r="J102" s="622">
        <v>1.51</v>
      </c>
    </row>
    <row r="103" spans="1:10" x14ac:dyDescent="0.25">
      <c r="A103" s="623"/>
      <c r="B103" s="624"/>
      <c r="C103" s="624"/>
      <c r="D103" s="624"/>
      <c r="E103" s="624" t="s">
        <v>487</v>
      </c>
      <c r="F103" s="625">
        <v>1.1094516748453169</v>
      </c>
      <c r="G103" s="624" t="s">
        <v>488</v>
      </c>
      <c r="H103" s="625">
        <v>0.97</v>
      </c>
      <c r="I103" s="624" t="s">
        <v>489</v>
      </c>
      <c r="J103" s="626">
        <v>2.08</v>
      </c>
    </row>
    <row r="104" spans="1:10" x14ac:dyDescent="0.25">
      <c r="A104" s="623"/>
      <c r="B104" s="624"/>
      <c r="C104" s="624"/>
      <c r="D104" s="624"/>
      <c r="E104" s="624" t="s">
        <v>490</v>
      </c>
      <c r="F104" s="625">
        <v>0.77</v>
      </c>
      <c r="G104" s="624"/>
      <c r="H104" s="725" t="s">
        <v>491</v>
      </c>
      <c r="I104" s="725"/>
      <c r="J104" s="626">
        <v>3.46</v>
      </c>
    </row>
    <row r="105" spans="1:10" ht="30" customHeight="1" thickBot="1" x14ac:dyDescent="0.3">
      <c r="A105" s="627"/>
      <c r="B105" s="628"/>
      <c r="C105" s="628"/>
      <c r="D105" s="628"/>
      <c r="E105" s="628"/>
      <c r="F105" s="628"/>
      <c r="G105" s="628"/>
      <c r="H105" s="629"/>
      <c r="I105" s="628"/>
      <c r="J105" s="630"/>
    </row>
    <row r="106" spans="1:10" ht="1.05" customHeight="1" thickTop="1" x14ac:dyDescent="0.25">
      <c r="A106" s="631"/>
      <c r="B106" s="612"/>
      <c r="C106" s="612"/>
      <c r="D106" s="612"/>
      <c r="E106" s="612"/>
      <c r="F106" s="612"/>
      <c r="G106" s="612"/>
      <c r="H106" s="612"/>
      <c r="I106" s="612"/>
      <c r="J106" s="632"/>
    </row>
    <row r="107" spans="1:10" ht="18" customHeight="1" x14ac:dyDescent="0.25">
      <c r="A107" s="617" t="s">
        <v>554</v>
      </c>
      <c r="B107" s="600" t="s">
        <v>3</v>
      </c>
      <c r="C107" s="599" t="s">
        <v>4</v>
      </c>
      <c r="D107" s="599" t="s">
        <v>5</v>
      </c>
      <c r="E107" s="726" t="s">
        <v>469</v>
      </c>
      <c r="F107" s="726"/>
      <c r="G107" s="601" t="s">
        <v>6</v>
      </c>
      <c r="H107" s="600" t="s">
        <v>7</v>
      </c>
      <c r="I107" s="600" t="s">
        <v>8</v>
      </c>
      <c r="J107" s="618" t="s">
        <v>9</v>
      </c>
    </row>
    <row r="108" spans="1:10" ht="25.95" customHeight="1" x14ac:dyDescent="0.25">
      <c r="A108" s="619" t="s">
        <v>470</v>
      </c>
      <c r="B108" s="603" t="s">
        <v>555</v>
      </c>
      <c r="C108" s="602" t="s">
        <v>19</v>
      </c>
      <c r="D108" s="602" t="s">
        <v>449</v>
      </c>
      <c r="E108" s="731" t="s">
        <v>556</v>
      </c>
      <c r="F108" s="731"/>
      <c r="G108" s="604" t="s">
        <v>15</v>
      </c>
      <c r="H108" s="605">
        <v>1</v>
      </c>
      <c r="I108" s="606">
        <v>7.38</v>
      </c>
      <c r="J108" s="620">
        <v>7.38</v>
      </c>
    </row>
    <row r="109" spans="1:10" ht="24" customHeight="1" x14ac:dyDescent="0.25">
      <c r="A109" s="621" t="s">
        <v>473</v>
      </c>
      <c r="B109" s="608" t="s">
        <v>557</v>
      </c>
      <c r="C109" s="607" t="s">
        <v>19</v>
      </c>
      <c r="D109" s="607" t="s">
        <v>538</v>
      </c>
      <c r="E109" s="732" t="s">
        <v>496</v>
      </c>
      <c r="F109" s="732"/>
      <c r="G109" s="609" t="s">
        <v>226</v>
      </c>
      <c r="H109" s="610">
        <v>0.29859999999999998</v>
      </c>
      <c r="I109" s="611">
        <v>22.06</v>
      </c>
      <c r="J109" s="622">
        <v>6.58</v>
      </c>
    </row>
    <row r="110" spans="1:10" ht="24" customHeight="1" x14ac:dyDescent="0.25">
      <c r="A110" s="621" t="s">
        <v>477</v>
      </c>
      <c r="B110" s="608" t="s">
        <v>558</v>
      </c>
      <c r="C110" s="607" t="s">
        <v>19</v>
      </c>
      <c r="D110" s="607" t="s">
        <v>559</v>
      </c>
      <c r="E110" s="732" t="s">
        <v>480</v>
      </c>
      <c r="F110" s="732"/>
      <c r="G110" s="609" t="s">
        <v>24</v>
      </c>
      <c r="H110" s="610">
        <v>0.3</v>
      </c>
      <c r="I110" s="611">
        <v>2.69</v>
      </c>
      <c r="J110" s="622">
        <v>0.8</v>
      </c>
    </row>
    <row r="111" spans="1:10" x14ac:dyDescent="0.25">
      <c r="A111" s="623"/>
      <c r="B111" s="624"/>
      <c r="C111" s="624"/>
      <c r="D111" s="624"/>
      <c r="E111" s="624" t="s">
        <v>487</v>
      </c>
      <c r="F111" s="625">
        <v>2.7042884574354598</v>
      </c>
      <c r="G111" s="624" t="s">
        <v>488</v>
      </c>
      <c r="H111" s="625">
        <v>2.37</v>
      </c>
      <c r="I111" s="624" t="s">
        <v>489</v>
      </c>
      <c r="J111" s="626">
        <v>5.07</v>
      </c>
    </row>
    <row r="112" spans="1:10" x14ac:dyDescent="0.25">
      <c r="A112" s="623"/>
      <c r="B112" s="624"/>
      <c r="C112" s="624"/>
      <c r="D112" s="624"/>
      <c r="E112" s="624" t="s">
        <v>490</v>
      </c>
      <c r="F112" s="625">
        <v>2.14</v>
      </c>
      <c r="G112" s="624"/>
      <c r="H112" s="725" t="s">
        <v>491</v>
      </c>
      <c r="I112" s="725"/>
      <c r="J112" s="626">
        <v>9.52</v>
      </c>
    </row>
    <row r="113" spans="1:10" ht="30" customHeight="1" thickBot="1" x14ac:dyDescent="0.3">
      <c r="A113" s="627"/>
      <c r="B113" s="628"/>
      <c r="C113" s="628"/>
      <c r="D113" s="628"/>
      <c r="E113" s="628"/>
      <c r="F113" s="628"/>
      <c r="G113" s="628"/>
      <c r="H113" s="629"/>
      <c r="I113" s="628"/>
      <c r="J113" s="630"/>
    </row>
    <row r="114" spans="1:10" ht="1.05" customHeight="1" thickTop="1" x14ac:dyDescent="0.25">
      <c r="A114" s="631"/>
      <c r="B114" s="612"/>
      <c r="C114" s="612"/>
      <c r="D114" s="612"/>
      <c r="E114" s="612"/>
      <c r="F114" s="612"/>
      <c r="G114" s="612"/>
      <c r="H114" s="612"/>
      <c r="I114" s="612"/>
      <c r="J114" s="632"/>
    </row>
    <row r="115" spans="1:10" ht="18" customHeight="1" x14ac:dyDescent="0.25">
      <c r="A115" s="617" t="s">
        <v>560</v>
      </c>
      <c r="B115" s="600" t="s">
        <v>3</v>
      </c>
      <c r="C115" s="599" t="s">
        <v>4</v>
      </c>
      <c r="D115" s="599" t="s">
        <v>5</v>
      </c>
      <c r="E115" s="726" t="s">
        <v>469</v>
      </c>
      <c r="F115" s="726"/>
      <c r="G115" s="601" t="s">
        <v>6</v>
      </c>
      <c r="H115" s="600" t="s">
        <v>7</v>
      </c>
      <c r="I115" s="600" t="s">
        <v>8</v>
      </c>
      <c r="J115" s="618" t="s">
        <v>9</v>
      </c>
    </row>
    <row r="116" spans="1:10" ht="25.95" customHeight="1" x14ac:dyDescent="0.25">
      <c r="A116" s="619" t="s">
        <v>470</v>
      </c>
      <c r="B116" s="603" t="s">
        <v>561</v>
      </c>
      <c r="C116" s="602" t="s">
        <v>13</v>
      </c>
      <c r="D116" s="602" t="s">
        <v>400</v>
      </c>
      <c r="E116" s="731" t="s">
        <v>472</v>
      </c>
      <c r="F116" s="731"/>
      <c r="G116" s="604" t="s">
        <v>25</v>
      </c>
      <c r="H116" s="605">
        <v>1</v>
      </c>
      <c r="I116" s="606">
        <v>107.92</v>
      </c>
      <c r="J116" s="620">
        <v>107.92</v>
      </c>
    </row>
    <row r="117" spans="1:10" ht="24" customHeight="1" x14ac:dyDescent="0.25">
      <c r="A117" s="621" t="s">
        <v>473</v>
      </c>
      <c r="B117" s="608" t="s">
        <v>476</v>
      </c>
      <c r="C117" s="607" t="s">
        <v>13</v>
      </c>
      <c r="D117" s="607" t="s">
        <v>225</v>
      </c>
      <c r="E117" s="732" t="s">
        <v>472</v>
      </c>
      <c r="F117" s="732"/>
      <c r="G117" s="609" t="s">
        <v>226</v>
      </c>
      <c r="H117" s="610">
        <v>0.72</v>
      </c>
      <c r="I117" s="611">
        <v>17.95</v>
      </c>
      <c r="J117" s="622">
        <v>12.92</v>
      </c>
    </row>
    <row r="118" spans="1:10" ht="24" customHeight="1" x14ac:dyDescent="0.25">
      <c r="A118" s="621" t="s">
        <v>477</v>
      </c>
      <c r="B118" s="608" t="s">
        <v>562</v>
      </c>
      <c r="C118" s="607" t="s">
        <v>13</v>
      </c>
      <c r="D118" s="607" t="s">
        <v>563</v>
      </c>
      <c r="E118" s="732" t="s">
        <v>480</v>
      </c>
      <c r="F118" s="732"/>
      <c r="G118" s="609" t="s">
        <v>25</v>
      </c>
      <c r="H118" s="610">
        <v>1</v>
      </c>
      <c r="I118" s="611">
        <v>95</v>
      </c>
      <c r="J118" s="622">
        <v>95</v>
      </c>
    </row>
    <row r="119" spans="1:10" x14ac:dyDescent="0.25">
      <c r="A119" s="623"/>
      <c r="B119" s="624"/>
      <c r="C119" s="624"/>
      <c r="D119" s="624"/>
      <c r="E119" s="624" t="s">
        <v>487</v>
      </c>
      <c r="F119" s="625">
        <v>4.7525069340729678</v>
      </c>
      <c r="G119" s="624" t="s">
        <v>488</v>
      </c>
      <c r="H119" s="625">
        <v>4.16</v>
      </c>
      <c r="I119" s="624" t="s">
        <v>489</v>
      </c>
      <c r="J119" s="626">
        <v>8.91</v>
      </c>
    </row>
    <row r="120" spans="1:10" x14ac:dyDescent="0.25">
      <c r="A120" s="623"/>
      <c r="B120" s="624"/>
      <c r="C120" s="624"/>
      <c r="D120" s="624"/>
      <c r="E120" s="624" t="s">
        <v>490</v>
      </c>
      <c r="F120" s="625">
        <v>31.36</v>
      </c>
      <c r="G120" s="624"/>
      <c r="H120" s="725" t="s">
        <v>491</v>
      </c>
      <c r="I120" s="725"/>
      <c r="J120" s="626">
        <v>139.28</v>
      </c>
    </row>
    <row r="121" spans="1:10" ht="30" customHeight="1" thickBot="1" x14ac:dyDescent="0.3">
      <c r="A121" s="627"/>
      <c r="B121" s="628"/>
      <c r="C121" s="628"/>
      <c r="D121" s="628"/>
      <c r="E121" s="628"/>
      <c r="F121" s="628"/>
      <c r="G121" s="628"/>
      <c r="H121" s="629"/>
      <c r="I121" s="628"/>
      <c r="J121" s="630"/>
    </row>
    <row r="122" spans="1:10" ht="1.05" customHeight="1" thickTop="1" x14ac:dyDescent="0.25">
      <c r="A122" s="631"/>
      <c r="B122" s="612"/>
      <c r="C122" s="612"/>
      <c r="D122" s="612"/>
      <c r="E122" s="612"/>
      <c r="F122" s="612"/>
      <c r="G122" s="612"/>
      <c r="H122" s="612"/>
      <c r="I122" s="612"/>
      <c r="J122" s="632"/>
    </row>
    <row r="123" spans="1:10" ht="24" customHeight="1" x14ac:dyDescent="0.25">
      <c r="A123" s="615" t="s">
        <v>564</v>
      </c>
      <c r="B123" s="597"/>
      <c r="C123" s="597"/>
      <c r="D123" s="597" t="s">
        <v>26</v>
      </c>
      <c r="E123" s="597"/>
      <c r="F123" s="730"/>
      <c r="G123" s="730"/>
      <c r="H123" s="598"/>
      <c r="I123" s="597"/>
      <c r="J123" s="616"/>
    </row>
    <row r="124" spans="1:10" ht="24" customHeight="1" x14ac:dyDescent="0.25">
      <c r="A124" s="615" t="s">
        <v>565</v>
      </c>
      <c r="B124" s="597"/>
      <c r="C124" s="597"/>
      <c r="D124" s="597" t="s">
        <v>243</v>
      </c>
      <c r="E124" s="597"/>
      <c r="F124" s="730"/>
      <c r="G124" s="730"/>
      <c r="H124" s="598"/>
      <c r="I124" s="597"/>
      <c r="J124" s="616"/>
    </row>
    <row r="125" spans="1:10" ht="18" customHeight="1" x14ac:dyDescent="0.25">
      <c r="A125" s="617" t="s">
        <v>566</v>
      </c>
      <c r="B125" s="600" t="s">
        <v>3</v>
      </c>
      <c r="C125" s="599" t="s">
        <v>4</v>
      </c>
      <c r="D125" s="599" t="s">
        <v>5</v>
      </c>
      <c r="E125" s="726" t="s">
        <v>469</v>
      </c>
      <c r="F125" s="726"/>
      <c r="G125" s="601" t="s">
        <v>6</v>
      </c>
      <c r="H125" s="600" t="s">
        <v>7</v>
      </c>
      <c r="I125" s="600" t="s">
        <v>8</v>
      </c>
      <c r="J125" s="618" t="s">
        <v>9</v>
      </c>
    </row>
    <row r="126" spans="1:10" ht="39" customHeight="1" x14ac:dyDescent="0.25">
      <c r="A126" s="619" t="s">
        <v>470</v>
      </c>
      <c r="B126" s="603" t="s">
        <v>567</v>
      </c>
      <c r="C126" s="602" t="s">
        <v>19</v>
      </c>
      <c r="D126" s="602" t="s">
        <v>568</v>
      </c>
      <c r="E126" s="731" t="s">
        <v>569</v>
      </c>
      <c r="F126" s="731"/>
      <c r="G126" s="604" t="s">
        <v>15</v>
      </c>
      <c r="H126" s="605">
        <v>1</v>
      </c>
      <c r="I126" s="606">
        <v>70.25</v>
      </c>
      <c r="J126" s="620">
        <v>70.25</v>
      </c>
    </row>
    <row r="127" spans="1:10" ht="25.95" customHeight="1" x14ac:dyDescent="0.25">
      <c r="A127" s="621" t="s">
        <v>473</v>
      </c>
      <c r="B127" s="608" t="s">
        <v>570</v>
      </c>
      <c r="C127" s="607" t="s">
        <v>19</v>
      </c>
      <c r="D127" s="607" t="s">
        <v>571</v>
      </c>
      <c r="E127" s="732" t="s">
        <v>496</v>
      </c>
      <c r="F127" s="732"/>
      <c r="G127" s="609" t="s">
        <v>226</v>
      </c>
      <c r="H127" s="610">
        <v>0.79600000000000004</v>
      </c>
      <c r="I127" s="611">
        <v>21.22</v>
      </c>
      <c r="J127" s="622">
        <v>16.89</v>
      </c>
    </row>
    <row r="128" spans="1:10" ht="24" customHeight="1" x14ac:dyDescent="0.25">
      <c r="A128" s="621" t="s">
        <v>473</v>
      </c>
      <c r="B128" s="608" t="s">
        <v>255</v>
      </c>
      <c r="C128" s="607" t="s">
        <v>19</v>
      </c>
      <c r="D128" s="607" t="s">
        <v>225</v>
      </c>
      <c r="E128" s="732" t="s">
        <v>496</v>
      </c>
      <c r="F128" s="732"/>
      <c r="G128" s="609" t="s">
        <v>226</v>
      </c>
      <c r="H128" s="610">
        <v>0.34129999999999999</v>
      </c>
      <c r="I128" s="611">
        <v>16.350000000000001</v>
      </c>
      <c r="J128" s="622">
        <v>5.58</v>
      </c>
    </row>
    <row r="129" spans="1:10" ht="25.95" customHeight="1" x14ac:dyDescent="0.25">
      <c r="A129" s="621" t="s">
        <v>477</v>
      </c>
      <c r="B129" s="608" t="s">
        <v>572</v>
      </c>
      <c r="C129" s="607" t="s">
        <v>19</v>
      </c>
      <c r="D129" s="607" t="s">
        <v>573</v>
      </c>
      <c r="E129" s="732" t="s">
        <v>480</v>
      </c>
      <c r="F129" s="732"/>
      <c r="G129" s="609" t="s">
        <v>15</v>
      </c>
      <c r="H129" s="610">
        <v>1.079</v>
      </c>
      <c r="I129" s="611">
        <v>38.9</v>
      </c>
      <c r="J129" s="622">
        <v>41.97</v>
      </c>
    </row>
    <row r="130" spans="1:10" ht="24" customHeight="1" x14ac:dyDescent="0.25">
      <c r="A130" s="621" t="s">
        <v>477</v>
      </c>
      <c r="B130" s="608" t="s">
        <v>574</v>
      </c>
      <c r="C130" s="607" t="s">
        <v>19</v>
      </c>
      <c r="D130" s="607" t="s">
        <v>575</v>
      </c>
      <c r="E130" s="732" t="s">
        <v>480</v>
      </c>
      <c r="F130" s="732"/>
      <c r="G130" s="609" t="s">
        <v>484</v>
      </c>
      <c r="H130" s="610">
        <v>4.91</v>
      </c>
      <c r="I130" s="611">
        <v>0.88</v>
      </c>
      <c r="J130" s="622">
        <v>4.32</v>
      </c>
    </row>
    <row r="131" spans="1:10" ht="24" customHeight="1" x14ac:dyDescent="0.25">
      <c r="A131" s="621" t="s">
        <v>477</v>
      </c>
      <c r="B131" s="608" t="s">
        <v>576</v>
      </c>
      <c r="C131" s="607" t="s">
        <v>19</v>
      </c>
      <c r="D131" s="607" t="s">
        <v>577</v>
      </c>
      <c r="E131" s="732" t="s">
        <v>480</v>
      </c>
      <c r="F131" s="732"/>
      <c r="G131" s="609" t="s">
        <v>484</v>
      </c>
      <c r="H131" s="610">
        <v>0.28999999999999998</v>
      </c>
      <c r="I131" s="611">
        <v>5.16</v>
      </c>
      <c r="J131" s="622">
        <v>1.49</v>
      </c>
    </row>
    <row r="132" spans="1:10" x14ac:dyDescent="0.25">
      <c r="A132" s="623"/>
      <c r="B132" s="624"/>
      <c r="C132" s="624"/>
      <c r="D132" s="624"/>
      <c r="E132" s="624" t="s">
        <v>487</v>
      </c>
      <c r="F132" s="625">
        <v>9.4623426498826539</v>
      </c>
      <c r="G132" s="624" t="s">
        <v>488</v>
      </c>
      <c r="H132" s="625">
        <v>8.2799999999999994</v>
      </c>
      <c r="I132" s="624" t="s">
        <v>489</v>
      </c>
      <c r="J132" s="626">
        <v>17.739999999999998</v>
      </c>
    </row>
    <row r="133" spans="1:10" x14ac:dyDescent="0.25">
      <c r="A133" s="623"/>
      <c r="B133" s="624"/>
      <c r="C133" s="624"/>
      <c r="D133" s="624"/>
      <c r="E133" s="624" t="s">
        <v>490</v>
      </c>
      <c r="F133" s="625">
        <v>20.41</v>
      </c>
      <c r="G133" s="624"/>
      <c r="H133" s="725" t="s">
        <v>491</v>
      </c>
      <c r="I133" s="725"/>
      <c r="J133" s="626">
        <v>90.66</v>
      </c>
    </row>
    <row r="134" spans="1:10" ht="30" customHeight="1" thickBot="1" x14ac:dyDescent="0.3">
      <c r="A134" s="627"/>
      <c r="B134" s="628"/>
      <c r="C134" s="628"/>
      <c r="D134" s="628"/>
      <c r="E134" s="628"/>
      <c r="F134" s="628"/>
      <c r="G134" s="628"/>
      <c r="H134" s="629"/>
      <c r="I134" s="628"/>
      <c r="J134" s="630"/>
    </row>
    <row r="135" spans="1:10" ht="1.05" customHeight="1" thickTop="1" x14ac:dyDescent="0.25">
      <c r="A135" s="631"/>
      <c r="B135" s="612"/>
      <c r="C135" s="612"/>
      <c r="D135" s="612"/>
      <c r="E135" s="612"/>
      <c r="F135" s="612"/>
      <c r="G135" s="612"/>
      <c r="H135" s="612"/>
      <c r="I135" s="612"/>
      <c r="J135" s="632"/>
    </row>
    <row r="136" spans="1:10" ht="18" customHeight="1" x14ac:dyDescent="0.25">
      <c r="A136" s="617" t="s">
        <v>578</v>
      </c>
      <c r="B136" s="600" t="s">
        <v>3</v>
      </c>
      <c r="C136" s="599" t="s">
        <v>4</v>
      </c>
      <c r="D136" s="599" t="s">
        <v>5</v>
      </c>
      <c r="E136" s="726" t="s">
        <v>469</v>
      </c>
      <c r="F136" s="726"/>
      <c r="G136" s="601" t="s">
        <v>6</v>
      </c>
      <c r="H136" s="600" t="s">
        <v>7</v>
      </c>
      <c r="I136" s="600" t="s">
        <v>8</v>
      </c>
      <c r="J136" s="618" t="s">
        <v>9</v>
      </c>
    </row>
    <row r="137" spans="1:10" ht="39" customHeight="1" x14ac:dyDescent="0.25">
      <c r="A137" s="619" t="s">
        <v>470</v>
      </c>
      <c r="B137" s="603" t="s">
        <v>579</v>
      </c>
      <c r="C137" s="602" t="s">
        <v>19</v>
      </c>
      <c r="D137" s="602" t="s">
        <v>580</v>
      </c>
      <c r="E137" s="731" t="s">
        <v>581</v>
      </c>
      <c r="F137" s="731"/>
      <c r="G137" s="604" t="s">
        <v>21</v>
      </c>
      <c r="H137" s="605">
        <v>1</v>
      </c>
      <c r="I137" s="606">
        <v>13.13</v>
      </c>
      <c r="J137" s="620">
        <v>13.13</v>
      </c>
    </row>
    <row r="138" spans="1:10" ht="25.95" customHeight="1" x14ac:dyDescent="0.25">
      <c r="A138" s="621" t="s">
        <v>473</v>
      </c>
      <c r="B138" s="608" t="s">
        <v>546</v>
      </c>
      <c r="C138" s="607" t="s">
        <v>19</v>
      </c>
      <c r="D138" s="607" t="s">
        <v>547</v>
      </c>
      <c r="E138" s="732" t="s">
        <v>496</v>
      </c>
      <c r="F138" s="732"/>
      <c r="G138" s="609" t="s">
        <v>226</v>
      </c>
      <c r="H138" s="610">
        <v>8.3000000000000004E-2</v>
      </c>
      <c r="I138" s="611">
        <v>16.37</v>
      </c>
      <c r="J138" s="622">
        <v>1.35</v>
      </c>
    </row>
    <row r="139" spans="1:10" ht="24" customHeight="1" x14ac:dyDescent="0.25">
      <c r="A139" s="621" t="s">
        <v>473</v>
      </c>
      <c r="B139" s="608" t="s">
        <v>548</v>
      </c>
      <c r="C139" s="607" t="s">
        <v>19</v>
      </c>
      <c r="D139" s="607" t="s">
        <v>525</v>
      </c>
      <c r="E139" s="732" t="s">
        <v>496</v>
      </c>
      <c r="F139" s="732"/>
      <c r="G139" s="609" t="s">
        <v>226</v>
      </c>
      <c r="H139" s="610">
        <v>0.36499999999999999</v>
      </c>
      <c r="I139" s="611">
        <v>21.18</v>
      </c>
      <c r="J139" s="622">
        <v>7.73</v>
      </c>
    </row>
    <row r="140" spans="1:10" ht="25.95" customHeight="1" x14ac:dyDescent="0.25">
      <c r="A140" s="621" t="s">
        <v>473</v>
      </c>
      <c r="B140" s="608" t="s">
        <v>582</v>
      </c>
      <c r="C140" s="607" t="s">
        <v>19</v>
      </c>
      <c r="D140" s="607" t="s">
        <v>583</v>
      </c>
      <c r="E140" s="732" t="s">
        <v>496</v>
      </c>
      <c r="F140" s="732"/>
      <c r="G140" s="609" t="s">
        <v>25</v>
      </c>
      <c r="H140" s="610">
        <v>5.1000000000000004E-3</v>
      </c>
      <c r="I140" s="611">
        <v>795</v>
      </c>
      <c r="J140" s="622">
        <v>4.05</v>
      </c>
    </row>
    <row r="141" spans="1:10" x14ac:dyDescent="0.25">
      <c r="A141" s="623"/>
      <c r="B141" s="624"/>
      <c r="C141" s="624"/>
      <c r="D141" s="624"/>
      <c r="E141" s="624" t="s">
        <v>487</v>
      </c>
      <c r="F141" s="625">
        <v>4.2244506080648598</v>
      </c>
      <c r="G141" s="624" t="s">
        <v>488</v>
      </c>
      <c r="H141" s="625">
        <v>3.7</v>
      </c>
      <c r="I141" s="624" t="s">
        <v>489</v>
      </c>
      <c r="J141" s="626">
        <v>7.92</v>
      </c>
    </row>
    <row r="142" spans="1:10" x14ac:dyDescent="0.25">
      <c r="A142" s="623"/>
      <c r="B142" s="624"/>
      <c r="C142" s="624"/>
      <c r="D142" s="624"/>
      <c r="E142" s="624" t="s">
        <v>490</v>
      </c>
      <c r="F142" s="625">
        <v>3.81</v>
      </c>
      <c r="G142" s="624"/>
      <c r="H142" s="725" t="s">
        <v>491</v>
      </c>
      <c r="I142" s="725"/>
      <c r="J142" s="626">
        <v>16.95</v>
      </c>
    </row>
    <row r="143" spans="1:10" ht="30" customHeight="1" thickBot="1" x14ac:dyDescent="0.3">
      <c r="A143" s="627"/>
      <c r="B143" s="628"/>
      <c r="C143" s="628"/>
      <c r="D143" s="628"/>
      <c r="E143" s="628"/>
      <c r="F143" s="628"/>
      <c r="G143" s="628"/>
      <c r="H143" s="629"/>
      <c r="I143" s="628"/>
      <c r="J143" s="630"/>
    </row>
    <row r="144" spans="1:10" ht="1.05" customHeight="1" thickTop="1" x14ac:dyDescent="0.25">
      <c r="A144" s="631"/>
      <c r="B144" s="612"/>
      <c r="C144" s="612"/>
      <c r="D144" s="612"/>
      <c r="E144" s="612"/>
      <c r="F144" s="612"/>
      <c r="G144" s="612"/>
      <c r="H144" s="612"/>
      <c r="I144" s="612"/>
      <c r="J144" s="632"/>
    </row>
    <row r="145" spans="1:10" ht="24" customHeight="1" x14ac:dyDescent="0.25">
      <c r="A145" s="615" t="s">
        <v>584</v>
      </c>
      <c r="B145" s="597"/>
      <c r="C145" s="597"/>
      <c r="D145" s="597" t="s">
        <v>16</v>
      </c>
      <c r="E145" s="597"/>
      <c r="F145" s="730"/>
      <c r="G145" s="730"/>
      <c r="H145" s="598"/>
      <c r="I145" s="597"/>
      <c r="J145" s="616"/>
    </row>
    <row r="146" spans="1:10" ht="18" customHeight="1" x14ac:dyDescent="0.25">
      <c r="A146" s="617" t="s">
        <v>585</v>
      </c>
      <c r="B146" s="600" t="s">
        <v>3</v>
      </c>
      <c r="C146" s="599" t="s">
        <v>4</v>
      </c>
      <c r="D146" s="599" t="s">
        <v>5</v>
      </c>
      <c r="E146" s="726" t="s">
        <v>469</v>
      </c>
      <c r="F146" s="726"/>
      <c r="G146" s="601" t="s">
        <v>6</v>
      </c>
      <c r="H146" s="600" t="s">
        <v>7</v>
      </c>
      <c r="I146" s="600" t="s">
        <v>8</v>
      </c>
      <c r="J146" s="618" t="s">
        <v>9</v>
      </c>
    </row>
    <row r="147" spans="1:10" ht="52.05" customHeight="1" x14ac:dyDescent="0.25">
      <c r="A147" s="619" t="s">
        <v>470</v>
      </c>
      <c r="B147" s="603" t="s">
        <v>586</v>
      </c>
      <c r="C147" s="602" t="s">
        <v>19</v>
      </c>
      <c r="D147" s="602" t="s">
        <v>351</v>
      </c>
      <c r="E147" s="731" t="s">
        <v>587</v>
      </c>
      <c r="F147" s="731"/>
      <c r="G147" s="604" t="s">
        <v>15</v>
      </c>
      <c r="H147" s="605">
        <v>1</v>
      </c>
      <c r="I147" s="606">
        <v>76.42</v>
      </c>
      <c r="J147" s="620">
        <v>76.42</v>
      </c>
    </row>
    <row r="148" spans="1:10" ht="24" customHeight="1" x14ac:dyDescent="0.25">
      <c r="A148" s="621" t="s">
        <v>473</v>
      </c>
      <c r="B148" s="608" t="s">
        <v>255</v>
      </c>
      <c r="C148" s="607" t="s">
        <v>19</v>
      </c>
      <c r="D148" s="607" t="s">
        <v>225</v>
      </c>
      <c r="E148" s="732" t="s">
        <v>496</v>
      </c>
      <c r="F148" s="732"/>
      <c r="G148" s="609" t="s">
        <v>226</v>
      </c>
      <c r="H148" s="610">
        <v>0.15</v>
      </c>
      <c r="I148" s="611">
        <v>16.350000000000001</v>
      </c>
      <c r="J148" s="622">
        <v>2.4500000000000002</v>
      </c>
    </row>
    <row r="149" spans="1:10" ht="24" customHeight="1" x14ac:dyDescent="0.25">
      <c r="A149" s="621" t="s">
        <v>473</v>
      </c>
      <c r="B149" s="608" t="s">
        <v>588</v>
      </c>
      <c r="C149" s="607" t="s">
        <v>19</v>
      </c>
      <c r="D149" s="607" t="s">
        <v>532</v>
      </c>
      <c r="E149" s="732" t="s">
        <v>496</v>
      </c>
      <c r="F149" s="732"/>
      <c r="G149" s="609" t="s">
        <v>226</v>
      </c>
      <c r="H149" s="610">
        <v>0.115</v>
      </c>
      <c r="I149" s="611">
        <v>20.73</v>
      </c>
      <c r="J149" s="622">
        <v>2.38</v>
      </c>
    </row>
    <row r="150" spans="1:10" ht="39" customHeight="1" x14ac:dyDescent="0.25">
      <c r="A150" s="621" t="s">
        <v>473</v>
      </c>
      <c r="B150" s="608" t="s">
        <v>589</v>
      </c>
      <c r="C150" s="607" t="s">
        <v>19</v>
      </c>
      <c r="D150" s="607" t="s">
        <v>590</v>
      </c>
      <c r="E150" s="732" t="s">
        <v>591</v>
      </c>
      <c r="F150" s="732"/>
      <c r="G150" s="609" t="s">
        <v>592</v>
      </c>
      <c r="H150" s="610">
        <v>5.0000000000000001E-3</v>
      </c>
      <c r="I150" s="611">
        <v>38.18</v>
      </c>
      <c r="J150" s="622">
        <v>0.19</v>
      </c>
    </row>
    <row r="151" spans="1:10" ht="39" customHeight="1" x14ac:dyDescent="0.25">
      <c r="A151" s="621" t="s">
        <v>473</v>
      </c>
      <c r="B151" s="608" t="s">
        <v>593</v>
      </c>
      <c r="C151" s="607" t="s">
        <v>19</v>
      </c>
      <c r="D151" s="607" t="s">
        <v>594</v>
      </c>
      <c r="E151" s="732" t="s">
        <v>591</v>
      </c>
      <c r="F151" s="732"/>
      <c r="G151" s="609" t="s">
        <v>595</v>
      </c>
      <c r="H151" s="610">
        <v>6.8999999999999999E-3</v>
      </c>
      <c r="I151" s="611">
        <v>36.92</v>
      </c>
      <c r="J151" s="622">
        <v>0.25</v>
      </c>
    </row>
    <row r="152" spans="1:10" ht="39" customHeight="1" x14ac:dyDescent="0.25">
      <c r="A152" s="621" t="s">
        <v>477</v>
      </c>
      <c r="B152" s="608" t="s">
        <v>596</v>
      </c>
      <c r="C152" s="607" t="s">
        <v>19</v>
      </c>
      <c r="D152" s="607" t="s">
        <v>597</v>
      </c>
      <c r="E152" s="732" t="s">
        <v>480</v>
      </c>
      <c r="F152" s="732"/>
      <c r="G152" s="609" t="s">
        <v>598</v>
      </c>
      <c r="H152" s="610">
        <v>1.27</v>
      </c>
      <c r="I152" s="611">
        <v>0.32</v>
      </c>
      <c r="J152" s="622">
        <v>0.4</v>
      </c>
    </row>
    <row r="153" spans="1:10" ht="25.95" customHeight="1" x14ac:dyDescent="0.25">
      <c r="A153" s="621" t="s">
        <v>477</v>
      </c>
      <c r="B153" s="608" t="s">
        <v>599</v>
      </c>
      <c r="C153" s="607" t="s">
        <v>19</v>
      </c>
      <c r="D153" s="607" t="s">
        <v>600</v>
      </c>
      <c r="E153" s="732" t="s">
        <v>480</v>
      </c>
      <c r="F153" s="732"/>
      <c r="G153" s="609" t="s">
        <v>24</v>
      </c>
      <c r="H153" s="610">
        <v>1.27</v>
      </c>
      <c r="I153" s="611">
        <v>4.8499999999999996</v>
      </c>
      <c r="J153" s="622">
        <v>6.15</v>
      </c>
    </row>
    <row r="154" spans="1:10" ht="25.95" customHeight="1" x14ac:dyDescent="0.25">
      <c r="A154" s="621" t="s">
        <v>477</v>
      </c>
      <c r="B154" s="608" t="s">
        <v>601</v>
      </c>
      <c r="C154" s="607" t="s">
        <v>19</v>
      </c>
      <c r="D154" s="607" t="s">
        <v>602</v>
      </c>
      <c r="E154" s="732" t="s">
        <v>480</v>
      </c>
      <c r="F154" s="732"/>
      <c r="G154" s="609" t="s">
        <v>15</v>
      </c>
      <c r="H154" s="610">
        <v>1.2749999999999999</v>
      </c>
      <c r="I154" s="611">
        <v>50.67</v>
      </c>
      <c r="J154" s="622">
        <v>64.599999999999994</v>
      </c>
    </row>
    <row r="155" spans="1:10" x14ac:dyDescent="0.25">
      <c r="A155" s="623"/>
      <c r="B155" s="624"/>
      <c r="C155" s="624"/>
      <c r="D155" s="624"/>
      <c r="E155" s="624" t="s">
        <v>487</v>
      </c>
      <c r="F155" s="625">
        <v>2.2242372519735438</v>
      </c>
      <c r="G155" s="624" t="s">
        <v>488</v>
      </c>
      <c r="H155" s="625">
        <v>1.95</v>
      </c>
      <c r="I155" s="624" t="s">
        <v>489</v>
      </c>
      <c r="J155" s="626">
        <v>4.17</v>
      </c>
    </row>
    <row r="156" spans="1:10" x14ac:dyDescent="0.25">
      <c r="A156" s="623"/>
      <c r="B156" s="624"/>
      <c r="C156" s="624"/>
      <c r="D156" s="624"/>
      <c r="E156" s="624" t="s">
        <v>490</v>
      </c>
      <c r="F156" s="625">
        <v>22.2</v>
      </c>
      <c r="G156" s="624"/>
      <c r="H156" s="725" t="s">
        <v>491</v>
      </c>
      <c r="I156" s="725"/>
      <c r="J156" s="626">
        <v>98.63</v>
      </c>
    </row>
    <row r="157" spans="1:10" ht="30" customHeight="1" thickBot="1" x14ac:dyDescent="0.3">
      <c r="A157" s="627"/>
      <c r="B157" s="628"/>
      <c r="C157" s="628"/>
      <c r="D157" s="628"/>
      <c r="E157" s="628"/>
      <c r="F157" s="628"/>
      <c r="G157" s="628"/>
      <c r="H157" s="629"/>
      <c r="I157" s="628"/>
      <c r="J157" s="630"/>
    </row>
    <row r="158" spans="1:10" ht="1.05" customHeight="1" thickTop="1" x14ac:dyDescent="0.25">
      <c r="A158" s="631"/>
      <c r="B158" s="612"/>
      <c r="C158" s="612"/>
      <c r="D158" s="612"/>
      <c r="E158" s="612"/>
      <c r="F158" s="612"/>
      <c r="G158" s="612"/>
      <c r="H158" s="612"/>
      <c r="I158" s="612"/>
      <c r="J158" s="632"/>
    </row>
    <row r="159" spans="1:10" ht="18" customHeight="1" x14ac:dyDescent="0.25">
      <c r="A159" s="617" t="s">
        <v>603</v>
      </c>
      <c r="B159" s="600" t="s">
        <v>3</v>
      </c>
      <c r="C159" s="599" t="s">
        <v>4</v>
      </c>
      <c r="D159" s="599" t="s">
        <v>5</v>
      </c>
      <c r="E159" s="726" t="s">
        <v>469</v>
      </c>
      <c r="F159" s="726"/>
      <c r="G159" s="601" t="s">
        <v>6</v>
      </c>
      <c r="H159" s="600" t="s">
        <v>7</v>
      </c>
      <c r="I159" s="600" t="s">
        <v>8</v>
      </c>
      <c r="J159" s="618" t="s">
        <v>9</v>
      </c>
    </row>
    <row r="160" spans="1:10" ht="39" customHeight="1" x14ac:dyDescent="0.25">
      <c r="A160" s="619" t="s">
        <v>470</v>
      </c>
      <c r="B160" s="603" t="s">
        <v>604</v>
      </c>
      <c r="C160" s="602" t="s">
        <v>19</v>
      </c>
      <c r="D160" s="602" t="s">
        <v>353</v>
      </c>
      <c r="E160" s="731" t="s">
        <v>587</v>
      </c>
      <c r="F160" s="731"/>
      <c r="G160" s="604" t="s">
        <v>15</v>
      </c>
      <c r="H160" s="605">
        <v>1</v>
      </c>
      <c r="I160" s="606">
        <v>46.41</v>
      </c>
      <c r="J160" s="620">
        <v>46.41</v>
      </c>
    </row>
    <row r="161" spans="1:10" ht="24" customHeight="1" x14ac:dyDescent="0.25">
      <c r="A161" s="621" t="s">
        <v>473</v>
      </c>
      <c r="B161" s="608" t="s">
        <v>255</v>
      </c>
      <c r="C161" s="607" t="s">
        <v>19</v>
      </c>
      <c r="D161" s="607" t="s">
        <v>225</v>
      </c>
      <c r="E161" s="732" t="s">
        <v>496</v>
      </c>
      <c r="F161" s="732"/>
      <c r="G161" s="609" t="s">
        <v>226</v>
      </c>
      <c r="H161" s="610">
        <v>0.39900000000000002</v>
      </c>
      <c r="I161" s="611">
        <v>16.350000000000001</v>
      </c>
      <c r="J161" s="622">
        <v>6.52</v>
      </c>
    </row>
    <row r="162" spans="1:10" ht="24" customHeight="1" x14ac:dyDescent="0.25">
      <c r="A162" s="621" t="s">
        <v>473</v>
      </c>
      <c r="B162" s="608" t="s">
        <v>588</v>
      </c>
      <c r="C162" s="607" t="s">
        <v>19</v>
      </c>
      <c r="D162" s="607" t="s">
        <v>532</v>
      </c>
      <c r="E162" s="732" t="s">
        <v>496</v>
      </c>
      <c r="F162" s="732"/>
      <c r="G162" s="609" t="s">
        <v>226</v>
      </c>
      <c r="H162" s="610">
        <v>0.13300000000000001</v>
      </c>
      <c r="I162" s="611">
        <v>20.73</v>
      </c>
      <c r="J162" s="622">
        <v>2.75</v>
      </c>
    </row>
    <row r="163" spans="1:10" ht="39" customHeight="1" x14ac:dyDescent="0.25">
      <c r="A163" s="621" t="s">
        <v>473</v>
      </c>
      <c r="B163" s="608" t="s">
        <v>589</v>
      </c>
      <c r="C163" s="607" t="s">
        <v>19</v>
      </c>
      <c r="D163" s="607" t="s">
        <v>590</v>
      </c>
      <c r="E163" s="732" t="s">
        <v>591</v>
      </c>
      <c r="F163" s="732"/>
      <c r="G163" s="609" t="s">
        <v>592</v>
      </c>
      <c r="H163" s="610">
        <v>3.7199999999999997E-2</v>
      </c>
      <c r="I163" s="611">
        <v>38.18</v>
      </c>
      <c r="J163" s="622">
        <v>1.42</v>
      </c>
    </row>
    <row r="164" spans="1:10" ht="39" customHeight="1" x14ac:dyDescent="0.25">
      <c r="A164" s="621" t="s">
        <v>473</v>
      </c>
      <c r="B164" s="608" t="s">
        <v>593</v>
      </c>
      <c r="C164" s="607" t="s">
        <v>19</v>
      </c>
      <c r="D164" s="607" t="s">
        <v>594</v>
      </c>
      <c r="E164" s="732" t="s">
        <v>591</v>
      </c>
      <c r="F164" s="732"/>
      <c r="G164" s="609" t="s">
        <v>595</v>
      </c>
      <c r="H164" s="610">
        <v>5.16E-2</v>
      </c>
      <c r="I164" s="611">
        <v>36.92</v>
      </c>
      <c r="J164" s="622">
        <v>1.9</v>
      </c>
    </row>
    <row r="165" spans="1:10" ht="52.05" customHeight="1" x14ac:dyDescent="0.25">
      <c r="A165" s="621" t="s">
        <v>477</v>
      </c>
      <c r="B165" s="608" t="s">
        <v>605</v>
      </c>
      <c r="C165" s="607" t="s">
        <v>19</v>
      </c>
      <c r="D165" s="607" t="s">
        <v>606</v>
      </c>
      <c r="E165" s="732" t="s">
        <v>480</v>
      </c>
      <c r="F165" s="732"/>
      <c r="G165" s="609" t="s">
        <v>607</v>
      </c>
      <c r="H165" s="610">
        <v>2.75E-2</v>
      </c>
      <c r="I165" s="611">
        <v>1230</v>
      </c>
      <c r="J165" s="622">
        <v>33.82</v>
      </c>
    </row>
    <row r="166" spans="1:10" x14ac:dyDescent="0.25">
      <c r="A166" s="623"/>
      <c r="B166" s="624"/>
      <c r="C166" s="624"/>
      <c r="D166" s="624"/>
      <c r="E166" s="624" t="s">
        <v>487</v>
      </c>
      <c r="F166" s="625">
        <v>5.3872413057392787</v>
      </c>
      <c r="G166" s="624" t="s">
        <v>488</v>
      </c>
      <c r="H166" s="625">
        <v>4.71</v>
      </c>
      <c r="I166" s="624" t="s">
        <v>489</v>
      </c>
      <c r="J166" s="626">
        <v>10.1</v>
      </c>
    </row>
    <row r="167" spans="1:10" x14ac:dyDescent="0.25">
      <c r="A167" s="623"/>
      <c r="B167" s="624"/>
      <c r="C167" s="624"/>
      <c r="D167" s="624"/>
      <c r="E167" s="624" t="s">
        <v>490</v>
      </c>
      <c r="F167" s="625">
        <v>13.48</v>
      </c>
      <c r="G167" s="624"/>
      <c r="H167" s="725" t="s">
        <v>491</v>
      </c>
      <c r="I167" s="725"/>
      <c r="J167" s="626">
        <v>59.9</v>
      </c>
    </row>
    <row r="168" spans="1:10" ht="30" customHeight="1" thickBot="1" x14ac:dyDescent="0.3">
      <c r="A168" s="627"/>
      <c r="B168" s="628"/>
      <c r="C168" s="628"/>
      <c r="D168" s="628"/>
      <c r="E168" s="628"/>
      <c r="F168" s="628"/>
      <c r="G168" s="628"/>
      <c r="H168" s="629"/>
      <c r="I168" s="628"/>
      <c r="J168" s="630"/>
    </row>
    <row r="169" spans="1:10" ht="1.05" customHeight="1" thickTop="1" x14ac:dyDescent="0.25">
      <c r="A169" s="631"/>
      <c r="B169" s="612"/>
      <c r="C169" s="612"/>
      <c r="D169" s="612"/>
      <c r="E169" s="612"/>
      <c r="F169" s="612"/>
      <c r="G169" s="612"/>
      <c r="H169" s="612"/>
      <c r="I169" s="612"/>
      <c r="J169" s="632"/>
    </row>
    <row r="170" spans="1:10" ht="24" customHeight="1" x14ac:dyDescent="0.25">
      <c r="A170" s="615" t="s">
        <v>608</v>
      </c>
      <c r="B170" s="597"/>
      <c r="C170" s="597"/>
      <c r="D170" s="597" t="s">
        <v>18</v>
      </c>
      <c r="E170" s="597"/>
      <c r="F170" s="730"/>
      <c r="G170" s="730"/>
      <c r="H170" s="598"/>
      <c r="I170" s="597"/>
      <c r="J170" s="616"/>
    </row>
    <row r="171" spans="1:10" ht="18" customHeight="1" x14ac:dyDescent="0.25">
      <c r="A171" s="617" t="s">
        <v>609</v>
      </c>
      <c r="B171" s="600" t="s">
        <v>3</v>
      </c>
      <c r="C171" s="599" t="s">
        <v>4</v>
      </c>
      <c r="D171" s="599" t="s">
        <v>5</v>
      </c>
      <c r="E171" s="726" t="s">
        <v>469</v>
      </c>
      <c r="F171" s="726"/>
      <c r="G171" s="601" t="s">
        <v>6</v>
      </c>
      <c r="H171" s="600" t="s">
        <v>7</v>
      </c>
      <c r="I171" s="600" t="s">
        <v>8</v>
      </c>
      <c r="J171" s="618" t="s">
        <v>9</v>
      </c>
    </row>
    <row r="172" spans="1:10" ht="24" customHeight="1" x14ac:dyDescent="0.25">
      <c r="A172" s="619" t="s">
        <v>470</v>
      </c>
      <c r="B172" s="603" t="s">
        <v>610</v>
      </c>
      <c r="C172" s="602" t="s">
        <v>13</v>
      </c>
      <c r="D172" s="602" t="s">
        <v>231</v>
      </c>
      <c r="E172" s="731" t="s">
        <v>472</v>
      </c>
      <c r="F172" s="731"/>
      <c r="G172" s="604" t="s">
        <v>15</v>
      </c>
      <c r="H172" s="605">
        <v>1</v>
      </c>
      <c r="I172" s="606">
        <v>78.7</v>
      </c>
      <c r="J172" s="620">
        <v>78.7</v>
      </c>
    </row>
    <row r="173" spans="1:10" ht="24" customHeight="1" x14ac:dyDescent="0.25">
      <c r="A173" s="621" t="s">
        <v>473</v>
      </c>
      <c r="B173" s="608" t="s">
        <v>611</v>
      </c>
      <c r="C173" s="607" t="s">
        <v>13</v>
      </c>
      <c r="D173" s="607" t="s">
        <v>612</v>
      </c>
      <c r="E173" s="732" t="s">
        <v>472</v>
      </c>
      <c r="F173" s="732"/>
      <c r="G173" s="609" t="s">
        <v>226</v>
      </c>
      <c r="H173" s="610">
        <v>0.7</v>
      </c>
      <c r="I173" s="611">
        <v>21.5</v>
      </c>
      <c r="J173" s="622">
        <v>15.05</v>
      </c>
    </row>
    <row r="174" spans="1:10" ht="24" customHeight="1" x14ac:dyDescent="0.25">
      <c r="A174" s="621" t="s">
        <v>473</v>
      </c>
      <c r="B174" s="608" t="s">
        <v>476</v>
      </c>
      <c r="C174" s="607" t="s">
        <v>13</v>
      </c>
      <c r="D174" s="607" t="s">
        <v>225</v>
      </c>
      <c r="E174" s="732" t="s">
        <v>472</v>
      </c>
      <c r="F174" s="732"/>
      <c r="G174" s="609" t="s">
        <v>226</v>
      </c>
      <c r="H174" s="610">
        <v>0.7</v>
      </c>
      <c r="I174" s="611">
        <v>17.95</v>
      </c>
      <c r="J174" s="622">
        <v>12.56</v>
      </c>
    </row>
    <row r="175" spans="1:10" ht="24" customHeight="1" x14ac:dyDescent="0.25">
      <c r="A175" s="621" t="s">
        <v>477</v>
      </c>
      <c r="B175" s="608" t="s">
        <v>613</v>
      </c>
      <c r="C175" s="607" t="s">
        <v>13</v>
      </c>
      <c r="D175" s="607" t="s">
        <v>614</v>
      </c>
      <c r="E175" s="732" t="s">
        <v>480</v>
      </c>
      <c r="F175" s="732"/>
      <c r="G175" s="609" t="s">
        <v>15</v>
      </c>
      <c r="H175" s="610">
        <v>1</v>
      </c>
      <c r="I175" s="611">
        <v>26.9</v>
      </c>
      <c r="J175" s="622">
        <v>26.9</v>
      </c>
    </row>
    <row r="176" spans="1:10" ht="24" customHeight="1" x14ac:dyDescent="0.25">
      <c r="A176" s="621" t="s">
        <v>477</v>
      </c>
      <c r="B176" s="608" t="s">
        <v>615</v>
      </c>
      <c r="C176" s="607" t="s">
        <v>13</v>
      </c>
      <c r="D176" s="607" t="s">
        <v>616</v>
      </c>
      <c r="E176" s="732" t="s">
        <v>480</v>
      </c>
      <c r="F176" s="732"/>
      <c r="G176" s="609" t="s">
        <v>15</v>
      </c>
      <c r="H176" s="610">
        <v>1</v>
      </c>
      <c r="I176" s="611">
        <v>24.19</v>
      </c>
      <c r="J176" s="622">
        <v>24.19</v>
      </c>
    </row>
    <row r="177" spans="1:10" x14ac:dyDescent="0.25">
      <c r="A177" s="623"/>
      <c r="B177" s="624"/>
      <c r="C177" s="624"/>
      <c r="D177" s="624"/>
      <c r="E177" s="624" t="s">
        <v>487</v>
      </c>
      <c r="F177" s="625">
        <v>10.939833582248774</v>
      </c>
      <c r="G177" s="624" t="s">
        <v>488</v>
      </c>
      <c r="H177" s="625">
        <v>9.57</v>
      </c>
      <c r="I177" s="624" t="s">
        <v>489</v>
      </c>
      <c r="J177" s="626">
        <v>20.51</v>
      </c>
    </row>
    <row r="178" spans="1:10" x14ac:dyDescent="0.25">
      <c r="A178" s="623"/>
      <c r="B178" s="624"/>
      <c r="C178" s="624"/>
      <c r="D178" s="624"/>
      <c r="E178" s="624" t="s">
        <v>490</v>
      </c>
      <c r="F178" s="625">
        <v>22.87</v>
      </c>
      <c r="G178" s="624"/>
      <c r="H178" s="725" t="s">
        <v>491</v>
      </c>
      <c r="I178" s="725"/>
      <c r="J178" s="626">
        <v>101.57</v>
      </c>
    </row>
    <row r="179" spans="1:10" ht="30" customHeight="1" thickBot="1" x14ac:dyDescent="0.3">
      <c r="A179" s="627"/>
      <c r="B179" s="628"/>
      <c r="C179" s="628"/>
      <c r="D179" s="628"/>
      <c r="E179" s="628"/>
      <c r="F179" s="628"/>
      <c r="G179" s="628"/>
      <c r="H179" s="629"/>
      <c r="I179" s="628"/>
      <c r="J179" s="630"/>
    </row>
    <row r="180" spans="1:10" ht="1.05" customHeight="1" thickTop="1" x14ac:dyDescent="0.25">
      <c r="A180" s="631"/>
      <c r="B180" s="612"/>
      <c r="C180" s="612"/>
      <c r="D180" s="612"/>
      <c r="E180" s="612"/>
      <c r="F180" s="612"/>
      <c r="G180" s="612"/>
      <c r="H180" s="612"/>
      <c r="I180" s="612"/>
      <c r="J180" s="632"/>
    </row>
    <row r="181" spans="1:10" ht="24" customHeight="1" x14ac:dyDescent="0.25">
      <c r="A181" s="615" t="s">
        <v>617</v>
      </c>
      <c r="B181" s="597"/>
      <c r="C181" s="597"/>
      <c r="D181" s="597" t="s">
        <v>37</v>
      </c>
      <c r="E181" s="597"/>
      <c r="F181" s="730"/>
      <c r="G181" s="730"/>
      <c r="H181" s="598"/>
      <c r="I181" s="597"/>
      <c r="J181" s="616"/>
    </row>
    <row r="182" spans="1:10" ht="18" customHeight="1" x14ac:dyDescent="0.25">
      <c r="A182" s="617" t="s">
        <v>618</v>
      </c>
      <c r="B182" s="600" t="s">
        <v>3</v>
      </c>
      <c r="C182" s="599" t="s">
        <v>4</v>
      </c>
      <c r="D182" s="599" t="s">
        <v>5</v>
      </c>
      <c r="E182" s="726" t="s">
        <v>469</v>
      </c>
      <c r="F182" s="726"/>
      <c r="G182" s="601" t="s">
        <v>6</v>
      </c>
      <c r="H182" s="600" t="s">
        <v>7</v>
      </c>
      <c r="I182" s="600" t="s">
        <v>8</v>
      </c>
      <c r="J182" s="618" t="s">
        <v>9</v>
      </c>
    </row>
    <row r="183" spans="1:10" ht="39" customHeight="1" x14ac:dyDescent="0.25">
      <c r="A183" s="619" t="s">
        <v>470</v>
      </c>
      <c r="B183" s="603" t="s">
        <v>619</v>
      </c>
      <c r="C183" s="602" t="s">
        <v>19</v>
      </c>
      <c r="D183" s="602" t="s">
        <v>337</v>
      </c>
      <c r="E183" s="731" t="s">
        <v>620</v>
      </c>
      <c r="F183" s="731"/>
      <c r="G183" s="604" t="s">
        <v>24</v>
      </c>
      <c r="H183" s="605">
        <v>1</v>
      </c>
      <c r="I183" s="606">
        <v>361.48</v>
      </c>
      <c r="J183" s="620">
        <v>361.48</v>
      </c>
    </row>
    <row r="184" spans="1:10" ht="25.95" customHeight="1" x14ac:dyDescent="0.25">
      <c r="A184" s="621" t="s">
        <v>473</v>
      </c>
      <c r="B184" s="608" t="s">
        <v>254</v>
      </c>
      <c r="C184" s="607" t="s">
        <v>19</v>
      </c>
      <c r="D184" s="607" t="s">
        <v>235</v>
      </c>
      <c r="E184" s="732" t="s">
        <v>496</v>
      </c>
      <c r="F184" s="732"/>
      <c r="G184" s="609" t="s">
        <v>226</v>
      </c>
      <c r="H184" s="610">
        <v>1.282</v>
      </c>
      <c r="I184" s="611">
        <v>20.78</v>
      </c>
      <c r="J184" s="622">
        <v>26.63</v>
      </c>
    </row>
    <row r="185" spans="1:10" ht="24" customHeight="1" x14ac:dyDescent="0.25">
      <c r="A185" s="621" t="s">
        <v>473</v>
      </c>
      <c r="B185" s="608" t="s">
        <v>255</v>
      </c>
      <c r="C185" s="607" t="s">
        <v>19</v>
      </c>
      <c r="D185" s="607" t="s">
        <v>225</v>
      </c>
      <c r="E185" s="732" t="s">
        <v>496</v>
      </c>
      <c r="F185" s="732"/>
      <c r="G185" s="609" t="s">
        <v>226</v>
      </c>
      <c r="H185" s="610">
        <v>0.64100000000000001</v>
      </c>
      <c r="I185" s="611">
        <v>16.350000000000001</v>
      </c>
      <c r="J185" s="622">
        <v>10.48</v>
      </c>
    </row>
    <row r="186" spans="1:10" ht="39" customHeight="1" x14ac:dyDescent="0.25">
      <c r="A186" s="621" t="s">
        <v>477</v>
      </c>
      <c r="B186" s="608" t="s">
        <v>621</v>
      </c>
      <c r="C186" s="607" t="s">
        <v>19</v>
      </c>
      <c r="D186" s="607" t="s">
        <v>622</v>
      </c>
      <c r="E186" s="732" t="s">
        <v>480</v>
      </c>
      <c r="F186" s="732"/>
      <c r="G186" s="609" t="s">
        <v>24</v>
      </c>
      <c r="H186" s="610">
        <v>3</v>
      </c>
      <c r="I186" s="611">
        <v>32.700000000000003</v>
      </c>
      <c r="J186" s="622">
        <v>98.1</v>
      </c>
    </row>
    <row r="187" spans="1:10" ht="52.05" customHeight="1" x14ac:dyDescent="0.25">
      <c r="A187" s="621" t="s">
        <v>477</v>
      </c>
      <c r="B187" s="608" t="s">
        <v>623</v>
      </c>
      <c r="C187" s="607" t="s">
        <v>19</v>
      </c>
      <c r="D187" s="607" t="s">
        <v>624</v>
      </c>
      <c r="E187" s="732" t="s">
        <v>480</v>
      </c>
      <c r="F187" s="732"/>
      <c r="G187" s="609" t="s">
        <v>24</v>
      </c>
      <c r="H187" s="610">
        <v>1</v>
      </c>
      <c r="I187" s="611">
        <v>224.49</v>
      </c>
      <c r="J187" s="622">
        <v>224.49</v>
      </c>
    </row>
    <row r="188" spans="1:10" ht="25.95" customHeight="1" x14ac:dyDescent="0.25">
      <c r="A188" s="621" t="s">
        <v>477</v>
      </c>
      <c r="B188" s="608" t="s">
        <v>625</v>
      </c>
      <c r="C188" s="607" t="s">
        <v>19</v>
      </c>
      <c r="D188" s="607" t="s">
        <v>257</v>
      </c>
      <c r="E188" s="732" t="s">
        <v>480</v>
      </c>
      <c r="F188" s="732"/>
      <c r="G188" s="609" t="s">
        <v>24</v>
      </c>
      <c r="H188" s="610">
        <v>19.8</v>
      </c>
      <c r="I188" s="611">
        <v>0.09</v>
      </c>
      <c r="J188" s="622">
        <v>1.78</v>
      </c>
    </row>
    <row r="189" spans="1:10" x14ac:dyDescent="0.25">
      <c r="A189" s="623"/>
      <c r="B189" s="624"/>
      <c r="C189" s="624"/>
      <c r="D189" s="624"/>
      <c r="E189" s="624" t="s">
        <v>487</v>
      </c>
      <c r="F189" s="625">
        <v>15.841689780243225</v>
      </c>
      <c r="G189" s="624" t="s">
        <v>488</v>
      </c>
      <c r="H189" s="625">
        <v>13.86</v>
      </c>
      <c r="I189" s="624" t="s">
        <v>489</v>
      </c>
      <c r="J189" s="626">
        <v>29.7</v>
      </c>
    </row>
    <row r="190" spans="1:10" x14ac:dyDescent="0.25">
      <c r="A190" s="623"/>
      <c r="B190" s="624"/>
      <c r="C190" s="624"/>
      <c r="D190" s="624"/>
      <c r="E190" s="624" t="s">
        <v>490</v>
      </c>
      <c r="F190" s="625">
        <v>105.04</v>
      </c>
      <c r="G190" s="624"/>
      <c r="H190" s="725" t="s">
        <v>491</v>
      </c>
      <c r="I190" s="725"/>
      <c r="J190" s="626">
        <v>466.52</v>
      </c>
    </row>
    <row r="191" spans="1:10" ht="30" customHeight="1" thickBot="1" x14ac:dyDescent="0.3">
      <c r="A191" s="627"/>
      <c r="B191" s="628"/>
      <c r="C191" s="628"/>
      <c r="D191" s="628"/>
      <c r="E191" s="628"/>
      <c r="F191" s="628"/>
      <c r="G191" s="628"/>
      <c r="H191" s="629"/>
      <c r="I191" s="628"/>
      <c r="J191" s="630"/>
    </row>
    <row r="192" spans="1:10" ht="1.05" customHeight="1" thickTop="1" x14ac:dyDescent="0.25">
      <c r="A192" s="631"/>
      <c r="B192" s="612"/>
      <c r="C192" s="612"/>
      <c r="D192" s="612"/>
      <c r="E192" s="612"/>
      <c r="F192" s="612"/>
      <c r="G192" s="612"/>
      <c r="H192" s="612"/>
      <c r="I192" s="612"/>
      <c r="J192" s="632"/>
    </row>
    <row r="193" spans="1:10" ht="18" customHeight="1" x14ac:dyDescent="0.25">
      <c r="A193" s="617" t="s">
        <v>626</v>
      </c>
      <c r="B193" s="600" t="s">
        <v>3</v>
      </c>
      <c r="C193" s="599" t="s">
        <v>4</v>
      </c>
      <c r="D193" s="599" t="s">
        <v>5</v>
      </c>
      <c r="E193" s="726" t="s">
        <v>469</v>
      </c>
      <c r="F193" s="726"/>
      <c r="G193" s="601" t="s">
        <v>6</v>
      </c>
      <c r="H193" s="600" t="s">
        <v>7</v>
      </c>
      <c r="I193" s="600" t="s">
        <v>8</v>
      </c>
      <c r="J193" s="618" t="s">
        <v>9</v>
      </c>
    </row>
    <row r="194" spans="1:10" ht="39" customHeight="1" x14ac:dyDescent="0.25">
      <c r="A194" s="619" t="s">
        <v>470</v>
      </c>
      <c r="B194" s="603" t="s">
        <v>627</v>
      </c>
      <c r="C194" s="602" t="s">
        <v>19</v>
      </c>
      <c r="D194" s="602" t="s">
        <v>339</v>
      </c>
      <c r="E194" s="731" t="s">
        <v>620</v>
      </c>
      <c r="F194" s="731"/>
      <c r="G194" s="604" t="s">
        <v>24</v>
      </c>
      <c r="H194" s="605">
        <v>1</v>
      </c>
      <c r="I194" s="606">
        <v>367.29</v>
      </c>
      <c r="J194" s="620">
        <v>367.29</v>
      </c>
    </row>
    <row r="195" spans="1:10" ht="25.95" customHeight="1" x14ac:dyDescent="0.25">
      <c r="A195" s="621" t="s">
        <v>473</v>
      </c>
      <c r="B195" s="608" t="s">
        <v>254</v>
      </c>
      <c r="C195" s="607" t="s">
        <v>19</v>
      </c>
      <c r="D195" s="607" t="s">
        <v>235</v>
      </c>
      <c r="E195" s="732" t="s">
        <v>496</v>
      </c>
      <c r="F195" s="732"/>
      <c r="G195" s="609" t="s">
        <v>226</v>
      </c>
      <c r="H195" s="610">
        <v>1.4139999999999999</v>
      </c>
      <c r="I195" s="611">
        <v>20.78</v>
      </c>
      <c r="J195" s="622">
        <v>29.38</v>
      </c>
    </row>
    <row r="196" spans="1:10" ht="24" customHeight="1" x14ac:dyDescent="0.25">
      <c r="A196" s="621" t="s">
        <v>473</v>
      </c>
      <c r="B196" s="608" t="s">
        <v>255</v>
      </c>
      <c r="C196" s="607" t="s">
        <v>19</v>
      </c>
      <c r="D196" s="607" t="s">
        <v>225</v>
      </c>
      <c r="E196" s="732" t="s">
        <v>496</v>
      </c>
      <c r="F196" s="732"/>
      <c r="G196" s="609" t="s">
        <v>226</v>
      </c>
      <c r="H196" s="610">
        <v>0.70699999999999996</v>
      </c>
      <c r="I196" s="611">
        <v>16.350000000000001</v>
      </c>
      <c r="J196" s="622">
        <v>11.55</v>
      </c>
    </row>
    <row r="197" spans="1:10" ht="39" customHeight="1" x14ac:dyDescent="0.25">
      <c r="A197" s="621" t="s">
        <v>477</v>
      </c>
      <c r="B197" s="608" t="s">
        <v>621</v>
      </c>
      <c r="C197" s="607" t="s">
        <v>19</v>
      </c>
      <c r="D197" s="607" t="s">
        <v>622</v>
      </c>
      <c r="E197" s="732" t="s">
        <v>480</v>
      </c>
      <c r="F197" s="732"/>
      <c r="G197" s="609" t="s">
        <v>24</v>
      </c>
      <c r="H197" s="610">
        <v>3</v>
      </c>
      <c r="I197" s="611">
        <v>32.700000000000003</v>
      </c>
      <c r="J197" s="622">
        <v>98.1</v>
      </c>
    </row>
    <row r="198" spans="1:10" ht="52.05" customHeight="1" x14ac:dyDescent="0.25">
      <c r="A198" s="621" t="s">
        <v>477</v>
      </c>
      <c r="B198" s="608" t="s">
        <v>628</v>
      </c>
      <c r="C198" s="607" t="s">
        <v>19</v>
      </c>
      <c r="D198" s="607" t="s">
        <v>629</v>
      </c>
      <c r="E198" s="732" t="s">
        <v>480</v>
      </c>
      <c r="F198" s="732"/>
      <c r="G198" s="609" t="s">
        <v>24</v>
      </c>
      <c r="H198" s="610">
        <v>1</v>
      </c>
      <c r="I198" s="611">
        <v>226.48</v>
      </c>
      <c r="J198" s="622">
        <v>226.48</v>
      </c>
    </row>
    <row r="199" spans="1:10" ht="25.95" customHeight="1" x14ac:dyDescent="0.25">
      <c r="A199" s="621" t="s">
        <v>477</v>
      </c>
      <c r="B199" s="608" t="s">
        <v>625</v>
      </c>
      <c r="C199" s="607" t="s">
        <v>19</v>
      </c>
      <c r="D199" s="607" t="s">
        <v>257</v>
      </c>
      <c r="E199" s="732" t="s">
        <v>480</v>
      </c>
      <c r="F199" s="732"/>
      <c r="G199" s="609" t="s">
        <v>24</v>
      </c>
      <c r="H199" s="610">
        <v>19.8</v>
      </c>
      <c r="I199" s="611">
        <v>0.09</v>
      </c>
      <c r="J199" s="622">
        <v>1.78</v>
      </c>
    </row>
    <row r="200" spans="1:10" x14ac:dyDescent="0.25">
      <c r="A200" s="623"/>
      <c r="B200" s="624"/>
      <c r="C200" s="624"/>
      <c r="D200" s="624"/>
      <c r="E200" s="624" t="s">
        <v>487</v>
      </c>
      <c r="F200" s="625">
        <v>17.473863878813741</v>
      </c>
      <c r="G200" s="624" t="s">
        <v>488</v>
      </c>
      <c r="H200" s="625">
        <v>15.29</v>
      </c>
      <c r="I200" s="624" t="s">
        <v>489</v>
      </c>
      <c r="J200" s="626">
        <v>32.76</v>
      </c>
    </row>
    <row r="201" spans="1:10" x14ac:dyDescent="0.25">
      <c r="A201" s="623"/>
      <c r="B201" s="624"/>
      <c r="C201" s="624"/>
      <c r="D201" s="624"/>
      <c r="E201" s="624" t="s">
        <v>490</v>
      </c>
      <c r="F201" s="625">
        <v>106.73</v>
      </c>
      <c r="G201" s="624"/>
      <c r="H201" s="725" t="s">
        <v>491</v>
      </c>
      <c r="I201" s="725"/>
      <c r="J201" s="626">
        <v>474.02</v>
      </c>
    </row>
    <row r="202" spans="1:10" ht="30" customHeight="1" thickBot="1" x14ac:dyDescent="0.3">
      <c r="A202" s="627"/>
      <c r="B202" s="628"/>
      <c r="C202" s="628"/>
      <c r="D202" s="628"/>
      <c r="E202" s="628"/>
      <c r="F202" s="628"/>
      <c r="G202" s="628"/>
      <c r="H202" s="629"/>
      <c r="I202" s="628"/>
      <c r="J202" s="630"/>
    </row>
    <row r="203" spans="1:10" ht="1.05" customHeight="1" thickTop="1" x14ac:dyDescent="0.25">
      <c r="A203" s="631"/>
      <c r="B203" s="612"/>
      <c r="C203" s="612"/>
      <c r="D203" s="612"/>
      <c r="E203" s="612"/>
      <c r="F203" s="612"/>
      <c r="G203" s="612"/>
      <c r="H203" s="612"/>
      <c r="I203" s="612"/>
      <c r="J203" s="632"/>
    </row>
    <row r="204" spans="1:10" ht="18" customHeight="1" x14ac:dyDescent="0.25">
      <c r="A204" s="617" t="s">
        <v>630</v>
      </c>
      <c r="B204" s="600" t="s">
        <v>3</v>
      </c>
      <c r="C204" s="599" t="s">
        <v>4</v>
      </c>
      <c r="D204" s="599" t="s">
        <v>5</v>
      </c>
      <c r="E204" s="726" t="s">
        <v>469</v>
      </c>
      <c r="F204" s="726"/>
      <c r="G204" s="601" t="s">
        <v>6</v>
      </c>
      <c r="H204" s="600" t="s">
        <v>7</v>
      </c>
      <c r="I204" s="600" t="s">
        <v>8</v>
      </c>
      <c r="J204" s="618" t="s">
        <v>9</v>
      </c>
    </row>
    <row r="205" spans="1:10" ht="39" customHeight="1" x14ac:dyDescent="0.25">
      <c r="A205" s="619" t="s">
        <v>470</v>
      </c>
      <c r="B205" s="603" t="s">
        <v>631</v>
      </c>
      <c r="C205" s="602" t="s">
        <v>19</v>
      </c>
      <c r="D205" s="602" t="s">
        <v>632</v>
      </c>
      <c r="E205" s="731" t="s">
        <v>620</v>
      </c>
      <c r="F205" s="731"/>
      <c r="G205" s="604" t="s">
        <v>24</v>
      </c>
      <c r="H205" s="605">
        <v>1</v>
      </c>
      <c r="I205" s="606">
        <v>391.61</v>
      </c>
      <c r="J205" s="620">
        <v>391.61</v>
      </c>
    </row>
    <row r="206" spans="1:10" ht="25.95" customHeight="1" x14ac:dyDescent="0.25">
      <c r="A206" s="621" t="s">
        <v>473</v>
      </c>
      <c r="B206" s="608" t="s">
        <v>254</v>
      </c>
      <c r="C206" s="607" t="s">
        <v>19</v>
      </c>
      <c r="D206" s="607" t="s">
        <v>235</v>
      </c>
      <c r="E206" s="732" t="s">
        <v>496</v>
      </c>
      <c r="F206" s="732"/>
      <c r="G206" s="609" t="s">
        <v>226</v>
      </c>
      <c r="H206" s="610">
        <v>1.546</v>
      </c>
      <c r="I206" s="611">
        <v>20.78</v>
      </c>
      <c r="J206" s="622">
        <v>32.119999999999997</v>
      </c>
    </row>
    <row r="207" spans="1:10" ht="24" customHeight="1" x14ac:dyDescent="0.25">
      <c r="A207" s="621" t="s">
        <v>473</v>
      </c>
      <c r="B207" s="608" t="s">
        <v>255</v>
      </c>
      <c r="C207" s="607" t="s">
        <v>19</v>
      </c>
      <c r="D207" s="607" t="s">
        <v>225</v>
      </c>
      <c r="E207" s="732" t="s">
        <v>496</v>
      </c>
      <c r="F207" s="732"/>
      <c r="G207" s="609" t="s">
        <v>226</v>
      </c>
      <c r="H207" s="610">
        <v>0.77300000000000002</v>
      </c>
      <c r="I207" s="611">
        <v>16.350000000000001</v>
      </c>
      <c r="J207" s="622">
        <v>12.63</v>
      </c>
    </row>
    <row r="208" spans="1:10" ht="39" customHeight="1" x14ac:dyDescent="0.25">
      <c r="A208" s="621" t="s">
        <v>477</v>
      </c>
      <c r="B208" s="608" t="s">
        <v>621</v>
      </c>
      <c r="C208" s="607" t="s">
        <v>19</v>
      </c>
      <c r="D208" s="607" t="s">
        <v>622</v>
      </c>
      <c r="E208" s="732" t="s">
        <v>480</v>
      </c>
      <c r="F208" s="732"/>
      <c r="G208" s="609" t="s">
        <v>24</v>
      </c>
      <c r="H208" s="610">
        <v>3</v>
      </c>
      <c r="I208" s="611">
        <v>32.700000000000003</v>
      </c>
      <c r="J208" s="622">
        <v>98.1</v>
      </c>
    </row>
    <row r="209" spans="1:10" ht="52.05" customHeight="1" x14ac:dyDescent="0.25">
      <c r="A209" s="621" t="s">
        <v>477</v>
      </c>
      <c r="B209" s="608" t="s">
        <v>633</v>
      </c>
      <c r="C209" s="607" t="s">
        <v>19</v>
      </c>
      <c r="D209" s="607" t="s">
        <v>634</v>
      </c>
      <c r="E209" s="732" t="s">
        <v>480</v>
      </c>
      <c r="F209" s="732"/>
      <c r="G209" s="609" t="s">
        <v>24</v>
      </c>
      <c r="H209" s="610">
        <v>1</v>
      </c>
      <c r="I209" s="611">
        <v>246.98</v>
      </c>
      <c r="J209" s="622">
        <v>246.98</v>
      </c>
    </row>
    <row r="210" spans="1:10" ht="25.95" customHeight="1" x14ac:dyDescent="0.25">
      <c r="A210" s="621" t="s">
        <v>477</v>
      </c>
      <c r="B210" s="608" t="s">
        <v>625</v>
      </c>
      <c r="C210" s="607" t="s">
        <v>19</v>
      </c>
      <c r="D210" s="607" t="s">
        <v>257</v>
      </c>
      <c r="E210" s="732" t="s">
        <v>480</v>
      </c>
      <c r="F210" s="732"/>
      <c r="G210" s="609" t="s">
        <v>24</v>
      </c>
      <c r="H210" s="610">
        <v>19.8</v>
      </c>
      <c r="I210" s="611">
        <v>0.09</v>
      </c>
      <c r="J210" s="622">
        <v>1.78</v>
      </c>
    </row>
    <row r="211" spans="1:10" x14ac:dyDescent="0.25">
      <c r="A211" s="623"/>
      <c r="B211" s="624"/>
      <c r="C211" s="624"/>
      <c r="D211" s="624"/>
      <c r="E211" s="624" t="s">
        <v>487</v>
      </c>
      <c r="F211" s="625">
        <v>19.106037977384254</v>
      </c>
      <c r="G211" s="624" t="s">
        <v>488</v>
      </c>
      <c r="H211" s="625">
        <v>16.71</v>
      </c>
      <c r="I211" s="624" t="s">
        <v>489</v>
      </c>
      <c r="J211" s="626">
        <v>35.82</v>
      </c>
    </row>
    <row r="212" spans="1:10" x14ac:dyDescent="0.25">
      <c r="A212" s="623"/>
      <c r="B212" s="624"/>
      <c r="C212" s="624"/>
      <c r="D212" s="624"/>
      <c r="E212" s="624" t="s">
        <v>490</v>
      </c>
      <c r="F212" s="625">
        <v>113.8</v>
      </c>
      <c r="G212" s="624"/>
      <c r="H212" s="725" t="s">
        <v>491</v>
      </c>
      <c r="I212" s="725"/>
      <c r="J212" s="626">
        <v>505.41</v>
      </c>
    </row>
    <row r="213" spans="1:10" ht="30" customHeight="1" thickBot="1" x14ac:dyDescent="0.3">
      <c r="A213" s="627"/>
      <c r="B213" s="628"/>
      <c r="C213" s="628"/>
      <c r="D213" s="628"/>
      <c r="E213" s="628"/>
      <c r="F213" s="628"/>
      <c r="G213" s="628"/>
      <c r="H213" s="629"/>
      <c r="I213" s="628"/>
      <c r="J213" s="630"/>
    </row>
    <row r="214" spans="1:10" ht="1.05" customHeight="1" thickTop="1" x14ac:dyDescent="0.25">
      <c r="A214" s="631"/>
      <c r="B214" s="612"/>
      <c r="C214" s="612"/>
      <c r="D214" s="612"/>
      <c r="E214" s="612"/>
      <c r="F214" s="612"/>
      <c r="G214" s="612"/>
      <c r="H214" s="612"/>
      <c r="I214" s="612"/>
      <c r="J214" s="632"/>
    </row>
    <row r="215" spans="1:10" ht="18" customHeight="1" x14ac:dyDescent="0.25">
      <c r="A215" s="617" t="s">
        <v>635</v>
      </c>
      <c r="B215" s="600" t="s">
        <v>3</v>
      </c>
      <c r="C215" s="599" t="s">
        <v>4</v>
      </c>
      <c r="D215" s="599" t="s">
        <v>5</v>
      </c>
      <c r="E215" s="726" t="s">
        <v>469</v>
      </c>
      <c r="F215" s="726"/>
      <c r="G215" s="601" t="s">
        <v>6</v>
      </c>
      <c r="H215" s="600" t="s">
        <v>7</v>
      </c>
      <c r="I215" s="600" t="s">
        <v>8</v>
      </c>
      <c r="J215" s="618" t="s">
        <v>9</v>
      </c>
    </row>
    <row r="216" spans="1:10" ht="39" customHeight="1" x14ac:dyDescent="0.25">
      <c r="A216" s="619" t="s">
        <v>470</v>
      </c>
      <c r="B216" s="603" t="s">
        <v>636</v>
      </c>
      <c r="C216" s="602" t="s">
        <v>19</v>
      </c>
      <c r="D216" s="602" t="s">
        <v>341</v>
      </c>
      <c r="E216" s="731" t="s">
        <v>620</v>
      </c>
      <c r="F216" s="731"/>
      <c r="G216" s="604" t="s">
        <v>24</v>
      </c>
      <c r="H216" s="605">
        <v>1</v>
      </c>
      <c r="I216" s="606">
        <v>476.84</v>
      </c>
      <c r="J216" s="620">
        <v>476.84</v>
      </c>
    </row>
    <row r="217" spans="1:10" ht="25.95" customHeight="1" x14ac:dyDescent="0.25">
      <c r="A217" s="621" t="s">
        <v>473</v>
      </c>
      <c r="B217" s="608" t="s">
        <v>254</v>
      </c>
      <c r="C217" s="607" t="s">
        <v>19</v>
      </c>
      <c r="D217" s="607" t="s">
        <v>235</v>
      </c>
      <c r="E217" s="732" t="s">
        <v>496</v>
      </c>
      <c r="F217" s="732"/>
      <c r="G217" s="609" t="s">
        <v>226</v>
      </c>
      <c r="H217" s="610">
        <v>1.6779999999999999</v>
      </c>
      <c r="I217" s="611">
        <v>20.78</v>
      </c>
      <c r="J217" s="622">
        <v>34.86</v>
      </c>
    </row>
    <row r="218" spans="1:10" ht="24" customHeight="1" x14ac:dyDescent="0.25">
      <c r="A218" s="621" t="s">
        <v>473</v>
      </c>
      <c r="B218" s="608" t="s">
        <v>255</v>
      </c>
      <c r="C218" s="607" t="s">
        <v>19</v>
      </c>
      <c r="D218" s="607" t="s">
        <v>225</v>
      </c>
      <c r="E218" s="732" t="s">
        <v>496</v>
      </c>
      <c r="F218" s="732"/>
      <c r="G218" s="609" t="s">
        <v>226</v>
      </c>
      <c r="H218" s="610">
        <v>0.83899999999999997</v>
      </c>
      <c r="I218" s="611">
        <v>16.350000000000001</v>
      </c>
      <c r="J218" s="622">
        <v>13.71</v>
      </c>
    </row>
    <row r="219" spans="1:10" ht="39" customHeight="1" x14ac:dyDescent="0.25">
      <c r="A219" s="621" t="s">
        <v>477</v>
      </c>
      <c r="B219" s="608" t="s">
        <v>621</v>
      </c>
      <c r="C219" s="607" t="s">
        <v>19</v>
      </c>
      <c r="D219" s="607" t="s">
        <v>622</v>
      </c>
      <c r="E219" s="732" t="s">
        <v>480</v>
      </c>
      <c r="F219" s="732"/>
      <c r="G219" s="609" t="s">
        <v>24</v>
      </c>
      <c r="H219" s="610">
        <v>3</v>
      </c>
      <c r="I219" s="611">
        <v>32.700000000000003</v>
      </c>
      <c r="J219" s="622">
        <v>98.1</v>
      </c>
    </row>
    <row r="220" spans="1:10" ht="52.05" customHeight="1" x14ac:dyDescent="0.25">
      <c r="A220" s="621" t="s">
        <v>477</v>
      </c>
      <c r="B220" s="608" t="s">
        <v>637</v>
      </c>
      <c r="C220" s="607" t="s">
        <v>19</v>
      </c>
      <c r="D220" s="607" t="s">
        <v>638</v>
      </c>
      <c r="E220" s="732" t="s">
        <v>480</v>
      </c>
      <c r="F220" s="732"/>
      <c r="G220" s="609" t="s">
        <v>24</v>
      </c>
      <c r="H220" s="610">
        <v>1</v>
      </c>
      <c r="I220" s="611">
        <v>328.39</v>
      </c>
      <c r="J220" s="622">
        <v>328.39</v>
      </c>
    </row>
    <row r="221" spans="1:10" ht="25.95" customHeight="1" x14ac:dyDescent="0.25">
      <c r="A221" s="621" t="s">
        <v>477</v>
      </c>
      <c r="B221" s="608" t="s">
        <v>625</v>
      </c>
      <c r="C221" s="607" t="s">
        <v>19</v>
      </c>
      <c r="D221" s="607" t="s">
        <v>257</v>
      </c>
      <c r="E221" s="732" t="s">
        <v>480</v>
      </c>
      <c r="F221" s="732"/>
      <c r="G221" s="609" t="s">
        <v>24</v>
      </c>
      <c r="H221" s="610">
        <v>19.8</v>
      </c>
      <c r="I221" s="611">
        <v>0.09</v>
      </c>
      <c r="J221" s="622">
        <v>1.78</v>
      </c>
    </row>
    <row r="222" spans="1:10" x14ac:dyDescent="0.25">
      <c r="A222" s="623"/>
      <c r="B222" s="624"/>
      <c r="C222" s="624"/>
      <c r="D222" s="624"/>
      <c r="E222" s="624" t="s">
        <v>487</v>
      </c>
      <c r="F222" s="625">
        <v>20.732878173671857</v>
      </c>
      <c r="G222" s="624" t="s">
        <v>488</v>
      </c>
      <c r="H222" s="625">
        <v>18.14</v>
      </c>
      <c r="I222" s="624" t="s">
        <v>489</v>
      </c>
      <c r="J222" s="626">
        <v>38.869999999999997</v>
      </c>
    </row>
    <row r="223" spans="1:10" x14ac:dyDescent="0.25">
      <c r="A223" s="623"/>
      <c r="B223" s="624"/>
      <c r="C223" s="624"/>
      <c r="D223" s="624"/>
      <c r="E223" s="624" t="s">
        <v>490</v>
      </c>
      <c r="F223" s="625">
        <v>138.56</v>
      </c>
      <c r="G223" s="624"/>
      <c r="H223" s="725" t="s">
        <v>491</v>
      </c>
      <c r="I223" s="725"/>
      <c r="J223" s="626">
        <v>615.41</v>
      </c>
    </row>
    <row r="224" spans="1:10" ht="30" customHeight="1" thickBot="1" x14ac:dyDescent="0.3">
      <c r="A224" s="627"/>
      <c r="B224" s="628"/>
      <c r="C224" s="628"/>
      <c r="D224" s="628"/>
      <c r="E224" s="628"/>
      <c r="F224" s="628"/>
      <c r="G224" s="628"/>
      <c r="H224" s="629"/>
      <c r="I224" s="628"/>
      <c r="J224" s="630"/>
    </row>
    <row r="225" spans="1:10" ht="1.05" customHeight="1" thickTop="1" x14ac:dyDescent="0.25">
      <c r="A225" s="631"/>
      <c r="B225" s="612"/>
      <c r="C225" s="612"/>
      <c r="D225" s="612"/>
      <c r="E225" s="612"/>
      <c r="F225" s="612"/>
      <c r="G225" s="612"/>
      <c r="H225" s="612"/>
      <c r="I225" s="612"/>
      <c r="J225" s="632"/>
    </row>
    <row r="226" spans="1:10" ht="18" customHeight="1" x14ac:dyDescent="0.25">
      <c r="A226" s="617" t="s">
        <v>639</v>
      </c>
      <c r="B226" s="600" t="s">
        <v>3</v>
      </c>
      <c r="C226" s="599" t="s">
        <v>4</v>
      </c>
      <c r="D226" s="599" t="s">
        <v>5</v>
      </c>
      <c r="E226" s="726" t="s">
        <v>469</v>
      </c>
      <c r="F226" s="726"/>
      <c r="G226" s="601" t="s">
        <v>6</v>
      </c>
      <c r="H226" s="600" t="s">
        <v>7</v>
      </c>
      <c r="I226" s="600" t="s">
        <v>8</v>
      </c>
      <c r="J226" s="618" t="s">
        <v>9</v>
      </c>
    </row>
    <row r="227" spans="1:10" ht="39" customHeight="1" x14ac:dyDescent="0.25">
      <c r="A227" s="619" t="s">
        <v>470</v>
      </c>
      <c r="B227" s="603" t="s">
        <v>640</v>
      </c>
      <c r="C227" s="602" t="s">
        <v>641</v>
      </c>
      <c r="D227" s="602" t="s">
        <v>344</v>
      </c>
      <c r="E227" s="731" t="s">
        <v>620</v>
      </c>
      <c r="F227" s="731"/>
      <c r="G227" s="604" t="s">
        <v>24</v>
      </c>
      <c r="H227" s="605">
        <v>1</v>
      </c>
      <c r="I227" s="606">
        <v>477.76</v>
      </c>
      <c r="J227" s="620">
        <v>477.76</v>
      </c>
    </row>
    <row r="228" spans="1:10" ht="25.95" customHeight="1" x14ac:dyDescent="0.25">
      <c r="A228" s="621" t="s">
        <v>473</v>
      </c>
      <c r="B228" s="608" t="s">
        <v>254</v>
      </c>
      <c r="C228" s="607" t="s">
        <v>19</v>
      </c>
      <c r="D228" s="607" t="s">
        <v>235</v>
      </c>
      <c r="E228" s="732" t="s">
        <v>496</v>
      </c>
      <c r="F228" s="732"/>
      <c r="G228" s="609" t="s">
        <v>226</v>
      </c>
      <c r="H228" s="610">
        <v>1.282</v>
      </c>
      <c r="I228" s="611">
        <v>20.78</v>
      </c>
      <c r="J228" s="622">
        <v>26.63</v>
      </c>
    </row>
    <row r="229" spans="1:10" ht="24" customHeight="1" x14ac:dyDescent="0.25">
      <c r="A229" s="621" t="s">
        <v>473</v>
      </c>
      <c r="B229" s="608" t="s">
        <v>255</v>
      </c>
      <c r="C229" s="607" t="s">
        <v>19</v>
      </c>
      <c r="D229" s="607" t="s">
        <v>225</v>
      </c>
      <c r="E229" s="732" t="s">
        <v>496</v>
      </c>
      <c r="F229" s="732"/>
      <c r="G229" s="609" t="s">
        <v>226</v>
      </c>
      <c r="H229" s="610">
        <v>0.64100000000000001</v>
      </c>
      <c r="I229" s="611">
        <v>16.350000000000001</v>
      </c>
      <c r="J229" s="622">
        <v>10.48</v>
      </c>
    </row>
    <row r="230" spans="1:10" ht="39" customHeight="1" x14ac:dyDescent="0.25">
      <c r="A230" s="621" t="s">
        <v>477</v>
      </c>
      <c r="B230" s="608" t="s">
        <v>621</v>
      </c>
      <c r="C230" s="607" t="s">
        <v>19</v>
      </c>
      <c r="D230" s="607" t="s">
        <v>622</v>
      </c>
      <c r="E230" s="732" t="s">
        <v>480</v>
      </c>
      <c r="F230" s="732"/>
      <c r="G230" s="609" t="s">
        <v>24</v>
      </c>
      <c r="H230" s="610">
        <v>3</v>
      </c>
      <c r="I230" s="611">
        <v>32.700000000000003</v>
      </c>
      <c r="J230" s="622">
        <v>98.1</v>
      </c>
    </row>
    <row r="231" spans="1:10" ht="52.05" customHeight="1" x14ac:dyDescent="0.25">
      <c r="A231" s="621" t="s">
        <v>477</v>
      </c>
      <c r="B231" s="608" t="s">
        <v>642</v>
      </c>
      <c r="C231" s="607" t="s">
        <v>19</v>
      </c>
      <c r="D231" s="607" t="s">
        <v>343</v>
      </c>
      <c r="E231" s="732" t="s">
        <v>480</v>
      </c>
      <c r="F231" s="732"/>
      <c r="G231" s="609" t="s">
        <v>24</v>
      </c>
      <c r="H231" s="610">
        <v>1</v>
      </c>
      <c r="I231" s="611">
        <v>340.77</v>
      </c>
      <c r="J231" s="622">
        <v>340.77</v>
      </c>
    </row>
    <row r="232" spans="1:10" ht="25.95" customHeight="1" x14ac:dyDescent="0.25">
      <c r="A232" s="621" t="s">
        <v>477</v>
      </c>
      <c r="B232" s="608" t="s">
        <v>625</v>
      </c>
      <c r="C232" s="607" t="s">
        <v>19</v>
      </c>
      <c r="D232" s="607" t="s">
        <v>257</v>
      </c>
      <c r="E232" s="732" t="s">
        <v>480</v>
      </c>
      <c r="F232" s="732"/>
      <c r="G232" s="609" t="s">
        <v>24</v>
      </c>
      <c r="H232" s="610">
        <v>19.8</v>
      </c>
      <c r="I232" s="611">
        <v>0.09</v>
      </c>
      <c r="J232" s="622">
        <v>1.78</v>
      </c>
    </row>
    <row r="233" spans="1:10" x14ac:dyDescent="0.25">
      <c r="A233" s="623"/>
      <c r="B233" s="624"/>
      <c r="C233" s="624"/>
      <c r="D233" s="624"/>
      <c r="E233" s="624" t="s">
        <v>487</v>
      </c>
      <c r="F233" s="625">
        <v>15.841689780243225</v>
      </c>
      <c r="G233" s="624" t="s">
        <v>488</v>
      </c>
      <c r="H233" s="625">
        <v>13.86</v>
      </c>
      <c r="I233" s="624" t="s">
        <v>489</v>
      </c>
      <c r="J233" s="626">
        <v>29.7</v>
      </c>
    </row>
    <row r="234" spans="1:10" x14ac:dyDescent="0.25">
      <c r="A234" s="623"/>
      <c r="B234" s="624"/>
      <c r="C234" s="624"/>
      <c r="D234" s="624"/>
      <c r="E234" s="624" t="s">
        <v>490</v>
      </c>
      <c r="F234" s="625">
        <v>138.83000000000001</v>
      </c>
      <c r="G234" s="624"/>
      <c r="H234" s="725" t="s">
        <v>491</v>
      </c>
      <c r="I234" s="725"/>
      <c r="J234" s="626">
        <v>616.6</v>
      </c>
    </row>
    <row r="235" spans="1:10" ht="30" customHeight="1" thickBot="1" x14ac:dyDescent="0.3">
      <c r="A235" s="627"/>
      <c r="B235" s="628"/>
      <c r="C235" s="628"/>
      <c r="D235" s="628"/>
      <c r="E235" s="628"/>
      <c r="F235" s="628"/>
      <c r="G235" s="628"/>
      <c r="H235" s="629"/>
      <c r="I235" s="628"/>
      <c r="J235" s="630"/>
    </row>
    <row r="236" spans="1:10" ht="1.05" customHeight="1" thickTop="1" x14ac:dyDescent="0.25">
      <c r="A236" s="631"/>
      <c r="B236" s="612"/>
      <c r="C236" s="612"/>
      <c r="D236" s="612"/>
      <c r="E236" s="612"/>
      <c r="F236" s="612"/>
      <c r="G236" s="612"/>
      <c r="H236" s="612"/>
      <c r="I236" s="612"/>
      <c r="J236" s="632"/>
    </row>
    <row r="237" spans="1:10" ht="18" customHeight="1" x14ac:dyDescent="0.25">
      <c r="A237" s="617" t="s">
        <v>643</v>
      </c>
      <c r="B237" s="600" t="s">
        <v>3</v>
      </c>
      <c r="C237" s="599" t="s">
        <v>4</v>
      </c>
      <c r="D237" s="599" t="s">
        <v>5</v>
      </c>
      <c r="E237" s="726" t="s">
        <v>469</v>
      </c>
      <c r="F237" s="726"/>
      <c r="G237" s="601" t="s">
        <v>6</v>
      </c>
      <c r="H237" s="600" t="s">
        <v>7</v>
      </c>
      <c r="I237" s="600" t="s">
        <v>8</v>
      </c>
      <c r="J237" s="618" t="s">
        <v>9</v>
      </c>
    </row>
    <row r="238" spans="1:10" ht="39" customHeight="1" x14ac:dyDescent="0.25">
      <c r="A238" s="619" t="s">
        <v>470</v>
      </c>
      <c r="B238" s="603" t="s">
        <v>644</v>
      </c>
      <c r="C238" s="602" t="s">
        <v>19</v>
      </c>
      <c r="D238" s="602" t="s">
        <v>348</v>
      </c>
      <c r="E238" s="731" t="s">
        <v>620</v>
      </c>
      <c r="F238" s="731"/>
      <c r="G238" s="604" t="s">
        <v>24</v>
      </c>
      <c r="H238" s="605">
        <v>1</v>
      </c>
      <c r="I238" s="606">
        <v>92.96</v>
      </c>
      <c r="J238" s="620">
        <v>92.96</v>
      </c>
    </row>
    <row r="239" spans="1:10" ht="25.95" customHeight="1" x14ac:dyDescent="0.25">
      <c r="A239" s="621" t="s">
        <v>473</v>
      </c>
      <c r="B239" s="608" t="s">
        <v>254</v>
      </c>
      <c r="C239" s="607" t="s">
        <v>19</v>
      </c>
      <c r="D239" s="607" t="s">
        <v>235</v>
      </c>
      <c r="E239" s="732" t="s">
        <v>496</v>
      </c>
      <c r="F239" s="732"/>
      <c r="G239" s="609" t="s">
        <v>226</v>
      </c>
      <c r="H239" s="610">
        <v>0.76700000000000002</v>
      </c>
      <c r="I239" s="611">
        <v>20.78</v>
      </c>
      <c r="J239" s="622">
        <v>15.93</v>
      </c>
    </row>
    <row r="240" spans="1:10" ht="24" customHeight="1" x14ac:dyDescent="0.25">
      <c r="A240" s="621" t="s">
        <v>473</v>
      </c>
      <c r="B240" s="608" t="s">
        <v>255</v>
      </c>
      <c r="C240" s="607" t="s">
        <v>19</v>
      </c>
      <c r="D240" s="607" t="s">
        <v>225</v>
      </c>
      <c r="E240" s="732" t="s">
        <v>496</v>
      </c>
      <c r="F240" s="732"/>
      <c r="G240" s="609" t="s">
        <v>226</v>
      </c>
      <c r="H240" s="610">
        <v>0.38400000000000001</v>
      </c>
      <c r="I240" s="611">
        <v>16.350000000000001</v>
      </c>
      <c r="J240" s="622">
        <v>6.27</v>
      </c>
    </row>
    <row r="241" spans="1:10" ht="64.95" customHeight="1" x14ac:dyDescent="0.25">
      <c r="A241" s="621" t="s">
        <v>477</v>
      </c>
      <c r="B241" s="608" t="s">
        <v>645</v>
      </c>
      <c r="C241" s="607" t="s">
        <v>19</v>
      </c>
      <c r="D241" s="607" t="s">
        <v>646</v>
      </c>
      <c r="E241" s="732" t="s">
        <v>480</v>
      </c>
      <c r="F241" s="732"/>
      <c r="G241" s="609" t="s">
        <v>598</v>
      </c>
      <c r="H241" s="610">
        <v>1</v>
      </c>
      <c r="I241" s="611">
        <v>70.760000000000005</v>
      </c>
      <c r="J241" s="622">
        <v>70.760000000000005</v>
      </c>
    </row>
    <row r="242" spans="1:10" x14ac:dyDescent="0.25">
      <c r="A242" s="623"/>
      <c r="B242" s="624"/>
      <c r="C242" s="624"/>
      <c r="D242" s="624"/>
      <c r="E242" s="624" t="s">
        <v>487</v>
      </c>
      <c r="F242" s="625">
        <v>9.4836782590142956</v>
      </c>
      <c r="G242" s="624" t="s">
        <v>488</v>
      </c>
      <c r="H242" s="625">
        <v>8.3000000000000007</v>
      </c>
      <c r="I242" s="624" t="s">
        <v>489</v>
      </c>
      <c r="J242" s="626">
        <v>17.78</v>
      </c>
    </row>
    <row r="243" spans="1:10" x14ac:dyDescent="0.25">
      <c r="A243" s="623"/>
      <c r="B243" s="624"/>
      <c r="C243" s="624"/>
      <c r="D243" s="624"/>
      <c r="E243" s="624" t="s">
        <v>490</v>
      </c>
      <c r="F243" s="625">
        <v>27.01</v>
      </c>
      <c r="G243" s="624"/>
      <c r="H243" s="725" t="s">
        <v>491</v>
      </c>
      <c r="I243" s="725"/>
      <c r="J243" s="626">
        <v>119.97</v>
      </c>
    </row>
    <row r="244" spans="1:10" ht="30" customHeight="1" thickBot="1" x14ac:dyDescent="0.3">
      <c r="A244" s="627"/>
      <c r="B244" s="628"/>
      <c r="C244" s="628"/>
      <c r="D244" s="628"/>
      <c r="E244" s="628"/>
      <c r="F244" s="628"/>
      <c r="G244" s="628"/>
      <c r="H244" s="629"/>
      <c r="I244" s="628"/>
      <c r="J244" s="630"/>
    </row>
    <row r="245" spans="1:10" ht="1.05" customHeight="1" thickTop="1" x14ac:dyDescent="0.25">
      <c r="A245" s="631"/>
      <c r="B245" s="612"/>
      <c r="C245" s="612"/>
      <c r="D245" s="612"/>
      <c r="E245" s="612"/>
      <c r="F245" s="612"/>
      <c r="G245" s="612"/>
      <c r="H245" s="612"/>
      <c r="I245" s="612"/>
      <c r="J245" s="632"/>
    </row>
    <row r="246" spans="1:10" ht="18" customHeight="1" x14ac:dyDescent="0.25">
      <c r="A246" s="617" t="s">
        <v>647</v>
      </c>
      <c r="B246" s="600" t="s">
        <v>3</v>
      </c>
      <c r="C246" s="599" t="s">
        <v>4</v>
      </c>
      <c r="D246" s="599" t="s">
        <v>5</v>
      </c>
      <c r="E246" s="726" t="s">
        <v>469</v>
      </c>
      <c r="F246" s="726"/>
      <c r="G246" s="601" t="s">
        <v>6</v>
      </c>
      <c r="H246" s="600" t="s">
        <v>7</v>
      </c>
      <c r="I246" s="600" t="s">
        <v>8</v>
      </c>
      <c r="J246" s="618" t="s">
        <v>9</v>
      </c>
    </row>
    <row r="247" spans="1:10" ht="39" customHeight="1" x14ac:dyDescent="0.25">
      <c r="A247" s="619" t="s">
        <v>470</v>
      </c>
      <c r="B247" s="603" t="s">
        <v>648</v>
      </c>
      <c r="C247" s="602" t="s">
        <v>19</v>
      </c>
      <c r="D247" s="602" t="s">
        <v>359</v>
      </c>
      <c r="E247" s="731" t="s">
        <v>620</v>
      </c>
      <c r="F247" s="731"/>
      <c r="G247" s="604" t="s">
        <v>24</v>
      </c>
      <c r="H247" s="605">
        <v>1</v>
      </c>
      <c r="I247" s="606">
        <v>135.5</v>
      </c>
      <c r="J247" s="620">
        <v>135.5</v>
      </c>
    </row>
    <row r="248" spans="1:10" ht="25.95" customHeight="1" x14ac:dyDescent="0.25">
      <c r="A248" s="621" t="s">
        <v>473</v>
      </c>
      <c r="B248" s="608" t="s">
        <v>254</v>
      </c>
      <c r="C248" s="607" t="s">
        <v>19</v>
      </c>
      <c r="D248" s="607" t="s">
        <v>235</v>
      </c>
      <c r="E248" s="732" t="s">
        <v>496</v>
      </c>
      <c r="F248" s="732"/>
      <c r="G248" s="609" t="s">
        <v>226</v>
      </c>
      <c r="H248" s="610">
        <v>0.76700000000000002</v>
      </c>
      <c r="I248" s="611">
        <v>20.78</v>
      </c>
      <c r="J248" s="622">
        <v>15.93</v>
      </c>
    </row>
    <row r="249" spans="1:10" ht="24" customHeight="1" x14ac:dyDescent="0.25">
      <c r="A249" s="621" t="s">
        <v>473</v>
      </c>
      <c r="B249" s="608" t="s">
        <v>255</v>
      </c>
      <c r="C249" s="607" t="s">
        <v>19</v>
      </c>
      <c r="D249" s="607" t="s">
        <v>225</v>
      </c>
      <c r="E249" s="732" t="s">
        <v>496</v>
      </c>
      <c r="F249" s="732"/>
      <c r="G249" s="609" t="s">
        <v>226</v>
      </c>
      <c r="H249" s="610">
        <v>0.38400000000000001</v>
      </c>
      <c r="I249" s="611">
        <v>16.350000000000001</v>
      </c>
      <c r="J249" s="622">
        <v>6.27</v>
      </c>
    </row>
    <row r="250" spans="1:10" ht="64.95" customHeight="1" x14ac:dyDescent="0.25">
      <c r="A250" s="621" t="s">
        <v>477</v>
      </c>
      <c r="B250" s="608" t="s">
        <v>649</v>
      </c>
      <c r="C250" s="607" t="s">
        <v>19</v>
      </c>
      <c r="D250" s="607" t="s">
        <v>650</v>
      </c>
      <c r="E250" s="732" t="s">
        <v>480</v>
      </c>
      <c r="F250" s="732"/>
      <c r="G250" s="609" t="s">
        <v>598</v>
      </c>
      <c r="H250" s="610">
        <v>1</v>
      </c>
      <c r="I250" s="611">
        <v>113.3</v>
      </c>
      <c r="J250" s="622">
        <v>113.3</v>
      </c>
    </row>
    <row r="251" spans="1:10" x14ac:dyDescent="0.25">
      <c r="A251" s="623"/>
      <c r="B251" s="624"/>
      <c r="C251" s="624"/>
      <c r="D251" s="624"/>
      <c r="E251" s="624" t="s">
        <v>487</v>
      </c>
      <c r="F251" s="625">
        <v>9.4836782590142956</v>
      </c>
      <c r="G251" s="624" t="s">
        <v>488</v>
      </c>
      <c r="H251" s="625">
        <v>8.3000000000000007</v>
      </c>
      <c r="I251" s="624" t="s">
        <v>489</v>
      </c>
      <c r="J251" s="626">
        <v>17.78</v>
      </c>
    </row>
    <row r="252" spans="1:10" x14ac:dyDescent="0.25">
      <c r="A252" s="623"/>
      <c r="B252" s="624"/>
      <c r="C252" s="624"/>
      <c r="D252" s="624"/>
      <c r="E252" s="624" t="s">
        <v>490</v>
      </c>
      <c r="F252" s="625">
        <v>39.369999999999997</v>
      </c>
      <c r="G252" s="624"/>
      <c r="H252" s="725" t="s">
        <v>491</v>
      </c>
      <c r="I252" s="725"/>
      <c r="J252" s="626">
        <v>174.88</v>
      </c>
    </row>
    <row r="253" spans="1:10" ht="30" customHeight="1" thickBot="1" x14ac:dyDescent="0.3">
      <c r="A253" s="627"/>
      <c r="B253" s="628"/>
      <c r="C253" s="628"/>
      <c r="D253" s="628"/>
      <c r="E253" s="628"/>
      <c r="F253" s="628"/>
      <c r="G253" s="628"/>
      <c r="H253" s="629"/>
      <c r="I253" s="628"/>
      <c r="J253" s="630"/>
    </row>
    <row r="254" spans="1:10" ht="1.05" customHeight="1" thickTop="1" x14ac:dyDescent="0.25">
      <c r="A254" s="631"/>
      <c r="B254" s="612"/>
      <c r="C254" s="612"/>
      <c r="D254" s="612"/>
      <c r="E254" s="612"/>
      <c r="F254" s="612"/>
      <c r="G254" s="612"/>
      <c r="H254" s="612"/>
      <c r="I254" s="612"/>
      <c r="J254" s="632"/>
    </row>
    <row r="255" spans="1:10" ht="24" customHeight="1" x14ac:dyDescent="0.25">
      <c r="A255" s="615" t="s">
        <v>651</v>
      </c>
      <c r="B255" s="597"/>
      <c r="C255" s="597"/>
      <c r="D255" s="597" t="s">
        <v>22</v>
      </c>
      <c r="E255" s="597"/>
      <c r="F255" s="730"/>
      <c r="G255" s="730"/>
      <c r="H255" s="598"/>
      <c r="I255" s="597"/>
      <c r="J255" s="616"/>
    </row>
    <row r="256" spans="1:10" ht="24" customHeight="1" x14ac:dyDescent="0.25">
      <c r="A256" s="615" t="s">
        <v>652</v>
      </c>
      <c r="B256" s="597"/>
      <c r="C256" s="597"/>
      <c r="D256" s="597" t="s">
        <v>29</v>
      </c>
      <c r="E256" s="597"/>
      <c r="F256" s="730"/>
      <c r="G256" s="730"/>
      <c r="H256" s="598"/>
      <c r="I256" s="597"/>
      <c r="J256" s="616"/>
    </row>
    <row r="257" spans="1:10" ht="18" customHeight="1" x14ac:dyDescent="0.25">
      <c r="A257" s="617" t="s">
        <v>653</v>
      </c>
      <c r="B257" s="600" t="s">
        <v>3</v>
      </c>
      <c r="C257" s="599" t="s">
        <v>4</v>
      </c>
      <c r="D257" s="599" t="s">
        <v>5</v>
      </c>
      <c r="E257" s="726" t="s">
        <v>469</v>
      </c>
      <c r="F257" s="726"/>
      <c r="G257" s="601" t="s">
        <v>6</v>
      </c>
      <c r="H257" s="600" t="s">
        <v>7</v>
      </c>
      <c r="I257" s="600" t="s">
        <v>8</v>
      </c>
      <c r="J257" s="618" t="s">
        <v>9</v>
      </c>
    </row>
    <row r="258" spans="1:10" ht="25.95" customHeight="1" x14ac:dyDescent="0.25">
      <c r="A258" s="619" t="s">
        <v>470</v>
      </c>
      <c r="B258" s="603" t="s">
        <v>27</v>
      </c>
      <c r="C258" s="602" t="s">
        <v>19</v>
      </c>
      <c r="D258" s="602" t="s">
        <v>654</v>
      </c>
      <c r="E258" s="731" t="s">
        <v>556</v>
      </c>
      <c r="F258" s="731"/>
      <c r="G258" s="604" t="s">
        <v>15</v>
      </c>
      <c r="H258" s="605">
        <v>1</v>
      </c>
      <c r="I258" s="606">
        <v>3.06</v>
      </c>
      <c r="J258" s="620">
        <v>3.06</v>
      </c>
    </row>
    <row r="259" spans="1:10" ht="24" customHeight="1" x14ac:dyDescent="0.25">
      <c r="A259" s="621" t="s">
        <v>473</v>
      </c>
      <c r="B259" s="608" t="s">
        <v>557</v>
      </c>
      <c r="C259" s="607" t="s">
        <v>19</v>
      </c>
      <c r="D259" s="607" t="s">
        <v>538</v>
      </c>
      <c r="E259" s="732" t="s">
        <v>496</v>
      </c>
      <c r="F259" s="732"/>
      <c r="G259" s="609" t="s">
        <v>226</v>
      </c>
      <c r="H259" s="610">
        <v>6.6600000000000006E-2</v>
      </c>
      <c r="I259" s="611">
        <v>22.06</v>
      </c>
      <c r="J259" s="622">
        <v>1.46</v>
      </c>
    </row>
    <row r="260" spans="1:10" ht="24" customHeight="1" x14ac:dyDescent="0.25">
      <c r="A260" s="621" t="s">
        <v>473</v>
      </c>
      <c r="B260" s="608" t="s">
        <v>255</v>
      </c>
      <c r="C260" s="607" t="s">
        <v>19</v>
      </c>
      <c r="D260" s="607" t="s">
        <v>225</v>
      </c>
      <c r="E260" s="732" t="s">
        <v>496</v>
      </c>
      <c r="F260" s="732"/>
      <c r="G260" s="609" t="s">
        <v>226</v>
      </c>
      <c r="H260" s="610">
        <v>2.2200000000000001E-2</v>
      </c>
      <c r="I260" s="611">
        <v>16.350000000000001</v>
      </c>
      <c r="J260" s="622">
        <v>0.36</v>
      </c>
    </row>
    <row r="261" spans="1:10" ht="24" customHeight="1" x14ac:dyDescent="0.25">
      <c r="A261" s="621" t="s">
        <v>477</v>
      </c>
      <c r="B261" s="608" t="s">
        <v>655</v>
      </c>
      <c r="C261" s="607" t="s">
        <v>19</v>
      </c>
      <c r="D261" s="607" t="s">
        <v>656</v>
      </c>
      <c r="E261" s="732" t="s">
        <v>480</v>
      </c>
      <c r="F261" s="732"/>
      <c r="G261" s="609" t="s">
        <v>657</v>
      </c>
      <c r="H261" s="610">
        <v>0.1666</v>
      </c>
      <c r="I261" s="611">
        <v>7.5</v>
      </c>
      <c r="J261" s="622">
        <v>1.24</v>
      </c>
    </row>
    <row r="262" spans="1:10" x14ac:dyDescent="0.25">
      <c r="A262" s="623"/>
      <c r="B262" s="624"/>
      <c r="C262" s="624"/>
      <c r="D262" s="624"/>
      <c r="E262" s="624" t="s">
        <v>487</v>
      </c>
      <c r="F262" s="625">
        <v>0.74674631960742477</v>
      </c>
      <c r="G262" s="624" t="s">
        <v>488</v>
      </c>
      <c r="H262" s="625">
        <v>0.65</v>
      </c>
      <c r="I262" s="624" t="s">
        <v>489</v>
      </c>
      <c r="J262" s="626">
        <v>1.4</v>
      </c>
    </row>
    <row r="263" spans="1:10" x14ac:dyDescent="0.25">
      <c r="A263" s="623"/>
      <c r="B263" s="624"/>
      <c r="C263" s="624"/>
      <c r="D263" s="624"/>
      <c r="E263" s="624" t="s">
        <v>490</v>
      </c>
      <c r="F263" s="625">
        <v>0.88</v>
      </c>
      <c r="G263" s="624"/>
      <c r="H263" s="725" t="s">
        <v>491</v>
      </c>
      <c r="I263" s="725"/>
      <c r="J263" s="626">
        <v>3.95</v>
      </c>
    </row>
    <row r="264" spans="1:10" ht="30" customHeight="1" thickBot="1" x14ac:dyDescent="0.3">
      <c r="A264" s="627"/>
      <c r="B264" s="628"/>
      <c r="C264" s="628"/>
      <c r="D264" s="628"/>
      <c r="E264" s="628"/>
      <c r="F264" s="628"/>
      <c r="G264" s="628"/>
      <c r="H264" s="629"/>
      <c r="I264" s="628"/>
      <c r="J264" s="630"/>
    </row>
    <row r="265" spans="1:10" ht="1.05" customHeight="1" thickTop="1" x14ac:dyDescent="0.25">
      <c r="A265" s="631"/>
      <c r="B265" s="612"/>
      <c r="C265" s="612"/>
      <c r="D265" s="612"/>
      <c r="E265" s="612"/>
      <c r="F265" s="612"/>
      <c r="G265" s="612"/>
      <c r="H265" s="612"/>
      <c r="I265" s="612"/>
      <c r="J265" s="632"/>
    </row>
    <row r="266" spans="1:10" ht="18" customHeight="1" x14ac:dyDescent="0.25">
      <c r="A266" s="617" t="s">
        <v>658</v>
      </c>
      <c r="B266" s="600" t="s">
        <v>3</v>
      </c>
      <c r="C266" s="599" t="s">
        <v>4</v>
      </c>
      <c r="D266" s="599" t="s">
        <v>5</v>
      </c>
      <c r="E266" s="726" t="s">
        <v>469</v>
      </c>
      <c r="F266" s="726"/>
      <c r="G266" s="601" t="s">
        <v>6</v>
      </c>
      <c r="H266" s="600" t="s">
        <v>7</v>
      </c>
      <c r="I266" s="600" t="s">
        <v>8</v>
      </c>
      <c r="J266" s="618" t="s">
        <v>9</v>
      </c>
    </row>
    <row r="267" spans="1:10" ht="24" customHeight="1" x14ac:dyDescent="0.25">
      <c r="A267" s="619" t="s">
        <v>470</v>
      </c>
      <c r="B267" s="603" t="s">
        <v>659</v>
      </c>
      <c r="C267" s="602" t="s">
        <v>13</v>
      </c>
      <c r="D267" s="602" t="s">
        <v>660</v>
      </c>
      <c r="E267" s="731" t="s">
        <v>472</v>
      </c>
      <c r="F267" s="731"/>
      <c r="G267" s="604" t="s">
        <v>15</v>
      </c>
      <c r="H267" s="605">
        <v>1</v>
      </c>
      <c r="I267" s="606">
        <v>15.03</v>
      </c>
      <c r="J267" s="620">
        <v>15.03</v>
      </c>
    </row>
    <row r="268" spans="1:10" ht="24" customHeight="1" x14ac:dyDescent="0.25">
      <c r="A268" s="621" t="s">
        <v>473</v>
      </c>
      <c r="B268" s="608" t="s">
        <v>537</v>
      </c>
      <c r="C268" s="607" t="s">
        <v>13</v>
      </c>
      <c r="D268" s="607" t="s">
        <v>538</v>
      </c>
      <c r="E268" s="732" t="s">
        <v>472</v>
      </c>
      <c r="F268" s="732"/>
      <c r="G268" s="609" t="s">
        <v>226</v>
      </c>
      <c r="H268" s="610">
        <v>0.3</v>
      </c>
      <c r="I268" s="611">
        <v>24.08</v>
      </c>
      <c r="J268" s="622">
        <v>7.22</v>
      </c>
    </row>
    <row r="269" spans="1:10" ht="24" customHeight="1" x14ac:dyDescent="0.25">
      <c r="A269" s="621" t="s">
        <v>473</v>
      </c>
      <c r="B269" s="608" t="s">
        <v>476</v>
      </c>
      <c r="C269" s="607" t="s">
        <v>13</v>
      </c>
      <c r="D269" s="607" t="s">
        <v>225</v>
      </c>
      <c r="E269" s="732" t="s">
        <v>472</v>
      </c>
      <c r="F269" s="732"/>
      <c r="G269" s="609" t="s">
        <v>226</v>
      </c>
      <c r="H269" s="610">
        <v>0.2</v>
      </c>
      <c r="I269" s="611">
        <v>17.95</v>
      </c>
      <c r="J269" s="622">
        <v>3.59</v>
      </c>
    </row>
    <row r="270" spans="1:10" ht="24" customHeight="1" x14ac:dyDescent="0.25">
      <c r="A270" s="621" t="s">
        <v>477</v>
      </c>
      <c r="B270" s="608" t="s">
        <v>661</v>
      </c>
      <c r="C270" s="607" t="s">
        <v>13</v>
      </c>
      <c r="D270" s="607" t="s">
        <v>662</v>
      </c>
      <c r="E270" s="732" t="s">
        <v>480</v>
      </c>
      <c r="F270" s="732"/>
      <c r="G270" s="609" t="s">
        <v>24</v>
      </c>
      <c r="H270" s="610">
        <v>0.4</v>
      </c>
      <c r="I270" s="611">
        <v>1.1000000000000001</v>
      </c>
      <c r="J270" s="622">
        <v>0.44</v>
      </c>
    </row>
    <row r="271" spans="1:10" ht="24" customHeight="1" x14ac:dyDescent="0.25">
      <c r="A271" s="621" t="s">
        <v>477</v>
      </c>
      <c r="B271" s="608" t="s">
        <v>663</v>
      </c>
      <c r="C271" s="607" t="s">
        <v>13</v>
      </c>
      <c r="D271" s="607" t="s">
        <v>664</v>
      </c>
      <c r="E271" s="732" t="s">
        <v>480</v>
      </c>
      <c r="F271" s="732"/>
      <c r="G271" s="609" t="s">
        <v>665</v>
      </c>
      <c r="H271" s="610">
        <v>0.12</v>
      </c>
      <c r="I271" s="611">
        <v>31.5</v>
      </c>
      <c r="J271" s="622">
        <v>3.78</v>
      </c>
    </row>
    <row r="272" spans="1:10" x14ac:dyDescent="0.25">
      <c r="A272" s="623"/>
      <c r="B272" s="624"/>
      <c r="C272" s="624"/>
      <c r="D272" s="624"/>
      <c r="E272" s="624" t="s">
        <v>487</v>
      </c>
      <c r="F272" s="625">
        <v>4.0324301258800936</v>
      </c>
      <c r="G272" s="624" t="s">
        <v>488</v>
      </c>
      <c r="H272" s="625">
        <v>3.53</v>
      </c>
      <c r="I272" s="624" t="s">
        <v>489</v>
      </c>
      <c r="J272" s="626">
        <v>7.56</v>
      </c>
    </row>
    <row r="273" spans="1:10" x14ac:dyDescent="0.25">
      <c r="A273" s="623"/>
      <c r="B273" s="624"/>
      <c r="C273" s="624"/>
      <c r="D273" s="624"/>
      <c r="E273" s="624" t="s">
        <v>490</v>
      </c>
      <c r="F273" s="625">
        <v>4.3600000000000003</v>
      </c>
      <c r="G273" s="624"/>
      <c r="H273" s="725" t="s">
        <v>491</v>
      </c>
      <c r="I273" s="725"/>
      <c r="J273" s="626">
        <v>19.399999999999999</v>
      </c>
    </row>
    <row r="274" spans="1:10" ht="30" customHeight="1" thickBot="1" x14ac:dyDescent="0.3">
      <c r="A274" s="627"/>
      <c r="B274" s="628"/>
      <c r="C274" s="628"/>
      <c r="D274" s="628"/>
      <c r="E274" s="628"/>
      <c r="F274" s="628"/>
      <c r="G274" s="628"/>
      <c r="H274" s="629"/>
      <c r="I274" s="628"/>
      <c r="J274" s="630"/>
    </row>
    <row r="275" spans="1:10" ht="1.05" customHeight="1" thickTop="1" x14ac:dyDescent="0.25">
      <c r="A275" s="631"/>
      <c r="B275" s="612"/>
      <c r="C275" s="612"/>
      <c r="D275" s="612"/>
      <c r="E275" s="612"/>
      <c r="F275" s="612"/>
      <c r="G275" s="612"/>
      <c r="H275" s="612"/>
      <c r="I275" s="612"/>
      <c r="J275" s="632"/>
    </row>
    <row r="276" spans="1:10" ht="18" customHeight="1" x14ac:dyDescent="0.25">
      <c r="A276" s="617" t="s">
        <v>666</v>
      </c>
      <c r="B276" s="600" t="s">
        <v>3</v>
      </c>
      <c r="C276" s="599" t="s">
        <v>4</v>
      </c>
      <c r="D276" s="599" t="s">
        <v>5</v>
      </c>
      <c r="E276" s="726" t="s">
        <v>469</v>
      </c>
      <c r="F276" s="726"/>
      <c r="G276" s="601" t="s">
        <v>6</v>
      </c>
      <c r="H276" s="600" t="s">
        <v>7</v>
      </c>
      <c r="I276" s="600" t="s">
        <v>8</v>
      </c>
      <c r="J276" s="618" t="s">
        <v>9</v>
      </c>
    </row>
    <row r="277" spans="1:10" ht="25.95" customHeight="1" x14ac:dyDescent="0.25">
      <c r="A277" s="619" t="s">
        <v>470</v>
      </c>
      <c r="B277" s="603" t="s">
        <v>30</v>
      </c>
      <c r="C277" s="602" t="s">
        <v>19</v>
      </c>
      <c r="D277" s="602" t="s">
        <v>667</v>
      </c>
      <c r="E277" s="731" t="s">
        <v>556</v>
      </c>
      <c r="F277" s="731"/>
      <c r="G277" s="604" t="s">
        <v>15</v>
      </c>
      <c r="H277" s="605">
        <v>1</v>
      </c>
      <c r="I277" s="606">
        <v>12.21</v>
      </c>
      <c r="J277" s="620">
        <v>12.21</v>
      </c>
    </row>
    <row r="278" spans="1:10" ht="24" customHeight="1" x14ac:dyDescent="0.25">
      <c r="A278" s="621" t="s">
        <v>473</v>
      </c>
      <c r="B278" s="608" t="s">
        <v>557</v>
      </c>
      <c r="C278" s="607" t="s">
        <v>19</v>
      </c>
      <c r="D278" s="607" t="s">
        <v>538</v>
      </c>
      <c r="E278" s="732" t="s">
        <v>496</v>
      </c>
      <c r="F278" s="732"/>
      <c r="G278" s="609" t="s">
        <v>226</v>
      </c>
      <c r="H278" s="610">
        <v>0.16309999999999999</v>
      </c>
      <c r="I278" s="611">
        <v>22.06</v>
      </c>
      <c r="J278" s="622">
        <v>3.59</v>
      </c>
    </row>
    <row r="279" spans="1:10" ht="24" customHeight="1" x14ac:dyDescent="0.25">
      <c r="A279" s="621" t="s">
        <v>473</v>
      </c>
      <c r="B279" s="608" t="s">
        <v>255</v>
      </c>
      <c r="C279" s="607" t="s">
        <v>19</v>
      </c>
      <c r="D279" s="607" t="s">
        <v>225</v>
      </c>
      <c r="E279" s="732" t="s">
        <v>496</v>
      </c>
      <c r="F279" s="732"/>
      <c r="G279" s="609" t="s">
        <v>226</v>
      </c>
      <c r="H279" s="610">
        <v>5.4399999999999997E-2</v>
      </c>
      <c r="I279" s="611">
        <v>16.350000000000001</v>
      </c>
      <c r="J279" s="622">
        <v>0.88</v>
      </c>
    </row>
    <row r="280" spans="1:10" ht="24" customHeight="1" x14ac:dyDescent="0.25">
      <c r="A280" s="621" t="s">
        <v>477</v>
      </c>
      <c r="B280" s="608" t="s">
        <v>668</v>
      </c>
      <c r="C280" s="607" t="s">
        <v>19</v>
      </c>
      <c r="D280" s="607" t="s">
        <v>669</v>
      </c>
      <c r="E280" s="732" t="s">
        <v>480</v>
      </c>
      <c r="F280" s="732"/>
      <c r="G280" s="609" t="s">
        <v>657</v>
      </c>
      <c r="H280" s="610">
        <v>0.22850000000000001</v>
      </c>
      <c r="I280" s="611">
        <v>33.880000000000003</v>
      </c>
      <c r="J280" s="622">
        <v>7.74</v>
      </c>
    </row>
    <row r="281" spans="1:10" x14ac:dyDescent="0.25">
      <c r="A281" s="623"/>
      <c r="B281" s="624"/>
      <c r="C281" s="624"/>
      <c r="D281" s="624"/>
      <c r="E281" s="624" t="s">
        <v>487</v>
      </c>
      <c r="F281" s="625">
        <v>1.834862385321101</v>
      </c>
      <c r="G281" s="624" t="s">
        <v>488</v>
      </c>
      <c r="H281" s="625">
        <v>1.61</v>
      </c>
      <c r="I281" s="624" t="s">
        <v>489</v>
      </c>
      <c r="J281" s="626">
        <v>3.44</v>
      </c>
    </row>
    <row r="282" spans="1:10" x14ac:dyDescent="0.25">
      <c r="A282" s="623"/>
      <c r="B282" s="624"/>
      <c r="C282" s="624"/>
      <c r="D282" s="624"/>
      <c r="E282" s="624" t="s">
        <v>490</v>
      </c>
      <c r="F282" s="625">
        <v>3.54</v>
      </c>
      <c r="G282" s="624"/>
      <c r="H282" s="725" t="s">
        <v>491</v>
      </c>
      <c r="I282" s="725"/>
      <c r="J282" s="626">
        <v>15.76</v>
      </c>
    </row>
    <row r="283" spans="1:10" ht="30" customHeight="1" thickBot="1" x14ac:dyDescent="0.3">
      <c r="A283" s="627"/>
      <c r="B283" s="628"/>
      <c r="C283" s="628"/>
      <c r="D283" s="628"/>
      <c r="E283" s="628"/>
      <c r="F283" s="628"/>
      <c r="G283" s="628"/>
      <c r="H283" s="629"/>
      <c r="I283" s="628"/>
      <c r="J283" s="630"/>
    </row>
    <row r="284" spans="1:10" ht="1.05" customHeight="1" thickTop="1" x14ac:dyDescent="0.25">
      <c r="A284" s="631"/>
      <c r="B284" s="612"/>
      <c r="C284" s="612"/>
      <c r="D284" s="612"/>
      <c r="E284" s="612"/>
      <c r="F284" s="612"/>
      <c r="G284" s="612"/>
      <c r="H284" s="612"/>
      <c r="I284" s="612"/>
      <c r="J284" s="632"/>
    </row>
    <row r="285" spans="1:10" ht="24" customHeight="1" x14ac:dyDescent="0.25">
      <c r="A285" s="615" t="s">
        <v>670</v>
      </c>
      <c r="B285" s="597"/>
      <c r="C285" s="597"/>
      <c r="D285" s="597" t="s">
        <v>33</v>
      </c>
      <c r="E285" s="597"/>
      <c r="F285" s="730"/>
      <c r="G285" s="730"/>
      <c r="H285" s="598"/>
      <c r="I285" s="597"/>
      <c r="J285" s="616">
        <v>1281.93</v>
      </c>
    </row>
    <row r="286" spans="1:10" ht="18" customHeight="1" x14ac:dyDescent="0.25">
      <c r="A286" s="617" t="s">
        <v>671</v>
      </c>
      <c r="B286" s="600" t="s">
        <v>3</v>
      </c>
      <c r="C286" s="599" t="s">
        <v>4</v>
      </c>
      <c r="D286" s="599" t="s">
        <v>5</v>
      </c>
      <c r="E286" s="726" t="s">
        <v>469</v>
      </c>
      <c r="F286" s="726"/>
      <c r="G286" s="601" t="s">
        <v>6</v>
      </c>
      <c r="H286" s="600" t="s">
        <v>7</v>
      </c>
      <c r="I286" s="600" t="s">
        <v>8</v>
      </c>
      <c r="J286" s="618" t="s">
        <v>9</v>
      </c>
    </row>
    <row r="287" spans="1:10" ht="39" customHeight="1" x14ac:dyDescent="0.25">
      <c r="A287" s="619" t="s">
        <v>470</v>
      </c>
      <c r="B287" s="603" t="s">
        <v>34</v>
      </c>
      <c r="C287" s="602" t="s">
        <v>19</v>
      </c>
      <c r="D287" s="602" t="s">
        <v>35</v>
      </c>
      <c r="E287" s="731" t="s">
        <v>556</v>
      </c>
      <c r="F287" s="731"/>
      <c r="G287" s="604" t="s">
        <v>15</v>
      </c>
      <c r="H287" s="605">
        <v>1</v>
      </c>
      <c r="I287" s="606">
        <v>18.899999999999999</v>
      </c>
      <c r="J287" s="620">
        <v>18.899999999999999</v>
      </c>
    </row>
    <row r="288" spans="1:10" ht="24" customHeight="1" x14ac:dyDescent="0.25">
      <c r="A288" s="621" t="s">
        <v>473</v>
      </c>
      <c r="B288" s="608" t="s">
        <v>557</v>
      </c>
      <c r="C288" s="607" t="s">
        <v>19</v>
      </c>
      <c r="D288" s="607" t="s">
        <v>538</v>
      </c>
      <c r="E288" s="732" t="s">
        <v>496</v>
      </c>
      <c r="F288" s="732"/>
      <c r="G288" s="609" t="s">
        <v>226</v>
      </c>
      <c r="H288" s="610">
        <v>0.27500000000000002</v>
      </c>
      <c r="I288" s="611">
        <v>22.06</v>
      </c>
      <c r="J288" s="622">
        <v>6.06</v>
      </c>
    </row>
    <row r="289" spans="1:10" ht="24" customHeight="1" x14ac:dyDescent="0.25">
      <c r="A289" s="621" t="s">
        <v>473</v>
      </c>
      <c r="B289" s="608" t="s">
        <v>255</v>
      </c>
      <c r="C289" s="607" t="s">
        <v>19</v>
      </c>
      <c r="D289" s="607" t="s">
        <v>225</v>
      </c>
      <c r="E289" s="732" t="s">
        <v>496</v>
      </c>
      <c r="F289" s="732"/>
      <c r="G289" s="609" t="s">
        <v>226</v>
      </c>
      <c r="H289" s="610">
        <v>0.115</v>
      </c>
      <c r="I289" s="611">
        <v>16.350000000000001</v>
      </c>
      <c r="J289" s="622">
        <v>1.88</v>
      </c>
    </row>
    <row r="290" spans="1:10" ht="24" customHeight="1" x14ac:dyDescent="0.25">
      <c r="A290" s="621" t="s">
        <v>477</v>
      </c>
      <c r="B290" s="608" t="s">
        <v>655</v>
      </c>
      <c r="C290" s="607" t="s">
        <v>19</v>
      </c>
      <c r="D290" s="607" t="s">
        <v>656</v>
      </c>
      <c r="E290" s="732" t="s">
        <v>480</v>
      </c>
      <c r="F290" s="732"/>
      <c r="G290" s="609" t="s">
        <v>657</v>
      </c>
      <c r="H290" s="610">
        <v>0.16</v>
      </c>
      <c r="I290" s="611">
        <v>7.5</v>
      </c>
      <c r="J290" s="622">
        <v>1.2</v>
      </c>
    </row>
    <row r="291" spans="1:10" ht="24" customHeight="1" x14ac:dyDescent="0.25">
      <c r="A291" s="621" t="s">
        <v>477</v>
      </c>
      <c r="B291" s="608" t="s">
        <v>672</v>
      </c>
      <c r="C291" s="607" t="s">
        <v>19</v>
      </c>
      <c r="D291" s="607" t="s">
        <v>673</v>
      </c>
      <c r="E291" s="732" t="s">
        <v>480</v>
      </c>
      <c r="F291" s="732"/>
      <c r="G291" s="609" t="s">
        <v>657</v>
      </c>
      <c r="H291" s="610">
        <v>0.42699999999999999</v>
      </c>
      <c r="I291" s="611">
        <v>22.72</v>
      </c>
      <c r="J291" s="622">
        <v>9.6999999999999993</v>
      </c>
    </row>
    <row r="292" spans="1:10" ht="24" customHeight="1" x14ac:dyDescent="0.25">
      <c r="A292" s="621" t="s">
        <v>477</v>
      </c>
      <c r="B292" s="608" t="s">
        <v>674</v>
      </c>
      <c r="C292" s="607" t="s">
        <v>19</v>
      </c>
      <c r="D292" s="607" t="s">
        <v>675</v>
      </c>
      <c r="E292" s="732" t="s">
        <v>480</v>
      </c>
      <c r="F292" s="732"/>
      <c r="G292" s="609" t="s">
        <v>24</v>
      </c>
      <c r="H292" s="610">
        <v>0.01</v>
      </c>
      <c r="I292" s="611">
        <v>6.81</v>
      </c>
      <c r="J292" s="622">
        <v>0.06</v>
      </c>
    </row>
    <row r="293" spans="1:10" x14ac:dyDescent="0.25">
      <c r="A293" s="623"/>
      <c r="B293" s="624"/>
      <c r="C293" s="624"/>
      <c r="D293" s="624"/>
      <c r="E293" s="624" t="s">
        <v>487</v>
      </c>
      <c r="F293" s="625">
        <v>3.248346490292298</v>
      </c>
      <c r="G293" s="624" t="s">
        <v>488</v>
      </c>
      <c r="H293" s="625">
        <v>2.84</v>
      </c>
      <c r="I293" s="624" t="s">
        <v>489</v>
      </c>
      <c r="J293" s="626">
        <v>6.09</v>
      </c>
    </row>
    <row r="294" spans="1:10" x14ac:dyDescent="0.25">
      <c r="A294" s="623"/>
      <c r="B294" s="624"/>
      <c r="C294" s="624"/>
      <c r="D294" s="624"/>
      <c r="E294" s="624" t="s">
        <v>490</v>
      </c>
      <c r="F294" s="625">
        <v>5.49</v>
      </c>
      <c r="G294" s="624"/>
      <c r="H294" s="725" t="s">
        <v>491</v>
      </c>
      <c r="I294" s="725"/>
      <c r="J294" s="626">
        <v>24.39</v>
      </c>
    </row>
    <row r="295" spans="1:10" ht="30" customHeight="1" thickBot="1" x14ac:dyDescent="0.3">
      <c r="A295" s="627"/>
      <c r="B295" s="628"/>
      <c r="C295" s="628"/>
      <c r="D295" s="628"/>
      <c r="E295" s="628"/>
      <c r="F295" s="628"/>
      <c r="G295" s="628"/>
      <c r="H295" s="629"/>
      <c r="I295" s="628"/>
      <c r="J295" s="630"/>
    </row>
    <row r="296" spans="1:10" ht="1.05" customHeight="1" thickTop="1" x14ac:dyDescent="0.25">
      <c r="A296" s="631"/>
      <c r="B296" s="612"/>
      <c r="C296" s="612"/>
      <c r="D296" s="612"/>
      <c r="E296" s="612"/>
      <c r="F296" s="612"/>
      <c r="G296" s="612"/>
      <c r="H296" s="612"/>
      <c r="I296" s="612"/>
      <c r="J296" s="632"/>
    </row>
    <row r="297" spans="1:10" ht="24" customHeight="1" x14ac:dyDescent="0.25">
      <c r="A297" s="615" t="s">
        <v>676</v>
      </c>
      <c r="B297" s="597"/>
      <c r="C297" s="597"/>
      <c r="D297" s="597" t="s">
        <v>36</v>
      </c>
      <c r="E297" s="597"/>
      <c r="F297" s="730"/>
      <c r="G297" s="730"/>
      <c r="H297" s="598"/>
      <c r="I297" s="597"/>
      <c r="J297" s="616"/>
    </row>
    <row r="298" spans="1:10" ht="18" customHeight="1" x14ac:dyDescent="0.25">
      <c r="A298" s="617" t="s">
        <v>677</v>
      </c>
      <c r="B298" s="600" t="s">
        <v>3</v>
      </c>
      <c r="C298" s="599" t="s">
        <v>4</v>
      </c>
      <c r="D298" s="599" t="s">
        <v>5</v>
      </c>
      <c r="E298" s="726" t="s">
        <v>469</v>
      </c>
      <c r="F298" s="726"/>
      <c r="G298" s="601" t="s">
        <v>6</v>
      </c>
      <c r="H298" s="600" t="s">
        <v>7</v>
      </c>
      <c r="I298" s="600" t="s">
        <v>8</v>
      </c>
      <c r="J298" s="618" t="s">
        <v>9</v>
      </c>
    </row>
    <row r="299" spans="1:10" ht="52.05" customHeight="1" x14ac:dyDescent="0.25">
      <c r="A299" s="619" t="s">
        <v>470</v>
      </c>
      <c r="B299" s="603" t="s">
        <v>678</v>
      </c>
      <c r="C299" s="602" t="s">
        <v>19</v>
      </c>
      <c r="D299" s="602" t="s">
        <v>448</v>
      </c>
      <c r="E299" s="731" t="s">
        <v>556</v>
      </c>
      <c r="F299" s="731"/>
      <c r="G299" s="604" t="s">
        <v>15</v>
      </c>
      <c r="H299" s="605">
        <v>1</v>
      </c>
      <c r="I299" s="606">
        <v>10.01</v>
      </c>
      <c r="J299" s="620">
        <v>10.01</v>
      </c>
    </row>
    <row r="300" spans="1:10" ht="24" customHeight="1" x14ac:dyDescent="0.25">
      <c r="A300" s="621" t="s">
        <v>473</v>
      </c>
      <c r="B300" s="608" t="s">
        <v>557</v>
      </c>
      <c r="C300" s="607" t="s">
        <v>19</v>
      </c>
      <c r="D300" s="607" t="s">
        <v>538</v>
      </c>
      <c r="E300" s="732" t="s">
        <v>496</v>
      </c>
      <c r="F300" s="732"/>
      <c r="G300" s="609" t="s">
        <v>226</v>
      </c>
      <c r="H300" s="610">
        <v>6.3500000000000001E-2</v>
      </c>
      <c r="I300" s="611">
        <v>22.06</v>
      </c>
      <c r="J300" s="622">
        <v>1.4</v>
      </c>
    </row>
    <row r="301" spans="1:10" ht="24" customHeight="1" x14ac:dyDescent="0.25">
      <c r="A301" s="621" t="s">
        <v>477</v>
      </c>
      <c r="B301" s="608" t="s">
        <v>679</v>
      </c>
      <c r="C301" s="607" t="s">
        <v>19</v>
      </c>
      <c r="D301" s="607" t="s">
        <v>680</v>
      </c>
      <c r="E301" s="732" t="s">
        <v>480</v>
      </c>
      <c r="F301" s="732"/>
      <c r="G301" s="609" t="s">
        <v>657</v>
      </c>
      <c r="H301" s="610">
        <v>5.8400000000000001E-2</v>
      </c>
      <c r="I301" s="611">
        <v>23.73</v>
      </c>
      <c r="J301" s="622">
        <v>1.38</v>
      </c>
    </row>
    <row r="302" spans="1:10" ht="24" customHeight="1" x14ac:dyDescent="0.25">
      <c r="A302" s="621" t="s">
        <v>477</v>
      </c>
      <c r="B302" s="608" t="s">
        <v>681</v>
      </c>
      <c r="C302" s="607" t="s">
        <v>19</v>
      </c>
      <c r="D302" s="607" t="s">
        <v>682</v>
      </c>
      <c r="E302" s="732" t="s">
        <v>480</v>
      </c>
      <c r="F302" s="732"/>
      <c r="G302" s="609" t="s">
        <v>657</v>
      </c>
      <c r="H302" s="610">
        <v>0.19450000000000001</v>
      </c>
      <c r="I302" s="611">
        <v>37.21</v>
      </c>
      <c r="J302" s="622">
        <v>7.23</v>
      </c>
    </row>
    <row r="303" spans="1:10" x14ac:dyDescent="0.25">
      <c r="A303" s="623"/>
      <c r="B303" s="624"/>
      <c r="C303" s="624"/>
      <c r="D303" s="624"/>
      <c r="E303" s="624" t="s">
        <v>487</v>
      </c>
      <c r="F303" s="625">
        <v>0.57072754427138894</v>
      </c>
      <c r="G303" s="624" t="s">
        <v>488</v>
      </c>
      <c r="H303" s="625">
        <v>0.5</v>
      </c>
      <c r="I303" s="624" t="s">
        <v>489</v>
      </c>
      <c r="J303" s="626">
        <v>1.07</v>
      </c>
    </row>
    <row r="304" spans="1:10" x14ac:dyDescent="0.25">
      <c r="A304" s="623"/>
      <c r="B304" s="624"/>
      <c r="C304" s="624"/>
      <c r="D304" s="624"/>
      <c r="E304" s="624" t="s">
        <v>490</v>
      </c>
      <c r="F304" s="625">
        <v>2.9</v>
      </c>
      <c r="G304" s="624"/>
      <c r="H304" s="725" t="s">
        <v>491</v>
      </c>
      <c r="I304" s="725"/>
      <c r="J304" s="626">
        <v>12.92</v>
      </c>
    </row>
    <row r="305" spans="1:10" ht="30" customHeight="1" thickBot="1" x14ac:dyDescent="0.3">
      <c r="A305" s="627"/>
      <c r="B305" s="628"/>
      <c r="C305" s="628"/>
      <c r="D305" s="628"/>
      <c r="E305" s="628"/>
      <c r="F305" s="628"/>
      <c r="G305" s="628"/>
      <c r="H305" s="629"/>
      <c r="I305" s="628"/>
      <c r="J305" s="630"/>
    </row>
    <row r="306" spans="1:10" ht="1.05" customHeight="1" thickTop="1" x14ac:dyDescent="0.25">
      <c r="A306" s="631"/>
      <c r="B306" s="612"/>
      <c r="C306" s="612"/>
      <c r="D306" s="612"/>
      <c r="E306" s="612"/>
      <c r="F306" s="612"/>
      <c r="G306" s="612"/>
      <c r="H306" s="612"/>
      <c r="I306" s="612"/>
      <c r="J306" s="632"/>
    </row>
    <row r="307" spans="1:10" ht="24" customHeight="1" x14ac:dyDescent="0.25">
      <c r="A307" s="615" t="s">
        <v>683</v>
      </c>
      <c r="B307" s="597"/>
      <c r="C307" s="597"/>
      <c r="D307" s="597" t="s">
        <v>37</v>
      </c>
      <c r="E307" s="597"/>
      <c r="F307" s="730"/>
      <c r="G307" s="730"/>
      <c r="H307" s="598"/>
      <c r="I307" s="597"/>
      <c r="J307" s="616"/>
    </row>
    <row r="308" spans="1:10" ht="18" customHeight="1" x14ac:dyDescent="0.25">
      <c r="A308" s="617" t="s">
        <v>684</v>
      </c>
      <c r="B308" s="600" t="s">
        <v>3</v>
      </c>
      <c r="C308" s="599" t="s">
        <v>4</v>
      </c>
      <c r="D308" s="599" t="s">
        <v>5</v>
      </c>
      <c r="E308" s="726" t="s">
        <v>469</v>
      </c>
      <c r="F308" s="726"/>
      <c r="G308" s="601" t="s">
        <v>6</v>
      </c>
      <c r="H308" s="600" t="s">
        <v>7</v>
      </c>
      <c r="I308" s="600" t="s">
        <v>8</v>
      </c>
      <c r="J308" s="618" t="s">
        <v>9</v>
      </c>
    </row>
    <row r="309" spans="1:10" ht="39" customHeight="1" x14ac:dyDescent="0.25">
      <c r="A309" s="619" t="s">
        <v>470</v>
      </c>
      <c r="B309" s="603" t="s">
        <v>685</v>
      </c>
      <c r="C309" s="602" t="s">
        <v>19</v>
      </c>
      <c r="D309" s="602" t="s">
        <v>354</v>
      </c>
      <c r="E309" s="731" t="s">
        <v>556</v>
      </c>
      <c r="F309" s="731"/>
      <c r="G309" s="604" t="s">
        <v>15</v>
      </c>
      <c r="H309" s="605">
        <v>1</v>
      </c>
      <c r="I309" s="606">
        <v>13.94</v>
      </c>
      <c r="J309" s="620">
        <v>13.94</v>
      </c>
    </row>
    <row r="310" spans="1:10" ht="24" customHeight="1" x14ac:dyDescent="0.25">
      <c r="A310" s="621" t="s">
        <v>473</v>
      </c>
      <c r="B310" s="608" t="s">
        <v>557</v>
      </c>
      <c r="C310" s="607" t="s">
        <v>19</v>
      </c>
      <c r="D310" s="607" t="s">
        <v>538</v>
      </c>
      <c r="E310" s="732" t="s">
        <v>496</v>
      </c>
      <c r="F310" s="732"/>
      <c r="G310" s="609" t="s">
        <v>226</v>
      </c>
      <c r="H310" s="610">
        <v>0.3805</v>
      </c>
      <c r="I310" s="611">
        <v>22.06</v>
      </c>
      <c r="J310" s="622">
        <v>8.39</v>
      </c>
    </row>
    <row r="311" spans="1:10" ht="24" customHeight="1" x14ac:dyDescent="0.25">
      <c r="A311" s="621" t="s">
        <v>477</v>
      </c>
      <c r="B311" s="608" t="s">
        <v>679</v>
      </c>
      <c r="C311" s="607" t="s">
        <v>19</v>
      </c>
      <c r="D311" s="607" t="s">
        <v>680</v>
      </c>
      <c r="E311" s="732" t="s">
        <v>480</v>
      </c>
      <c r="F311" s="732"/>
      <c r="G311" s="609" t="s">
        <v>657</v>
      </c>
      <c r="H311" s="610">
        <v>1.4E-2</v>
      </c>
      <c r="I311" s="611">
        <v>23.73</v>
      </c>
      <c r="J311" s="622">
        <v>0.33</v>
      </c>
    </row>
    <row r="312" spans="1:10" ht="24" customHeight="1" x14ac:dyDescent="0.25">
      <c r="A312" s="621" t="s">
        <v>477</v>
      </c>
      <c r="B312" s="608" t="s">
        <v>681</v>
      </c>
      <c r="C312" s="607" t="s">
        <v>19</v>
      </c>
      <c r="D312" s="607" t="s">
        <v>682</v>
      </c>
      <c r="E312" s="732" t="s">
        <v>480</v>
      </c>
      <c r="F312" s="732"/>
      <c r="G312" s="609" t="s">
        <v>657</v>
      </c>
      <c r="H312" s="610">
        <v>0.14030000000000001</v>
      </c>
      <c r="I312" s="611">
        <v>37.21</v>
      </c>
      <c r="J312" s="622">
        <v>5.22</v>
      </c>
    </row>
    <row r="313" spans="1:10" x14ac:dyDescent="0.25">
      <c r="A313" s="623"/>
      <c r="B313" s="624"/>
      <c r="C313" s="624"/>
      <c r="D313" s="624"/>
      <c r="E313" s="624" t="s">
        <v>487</v>
      </c>
      <c r="F313" s="625">
        <v>3.4457008747599742</v>
      </c>
      <c r="G313" s="624" t="s">
        <v>488</v>
      </c>
      <c r="H313" s="625">
        <v>3.01</v>
      </c>
      <c r="I313" s="624" t="s">
        <v>489</v>
      </c>
      <c r="J313" s="626">
        <v>6.46</v>
      </c>
    </row>
    <row r="314" spans="1:10" x14ac:dyDescent="0.25">
      <c r="A314" s="623"/>
      <c r="B314" s="624"/>
      <c r="C314" s="624"/>
      <c r="D314" s="624"/>
      <c r="E314" s="624" t="s">
        <v>490</v>
      </c>
      <c r="F314" s="625">
        <v>4.05</v>
      </c>
      <c r="G314" s="624"/>
      <c r="H314" s="725" t="s">
        <v>491</v>
      </c>
      <c r="I314" s="725"/>
      <c r="J314" s="626">
        <v>17.989999999999998</v>
      </c>
    </row>
    <row r="315" spans="1:10" ht="30" customHeight="1" thickBot="1" x14ac:dyDescent="0.3">
      <c r="A315" s="627"/>
      <c r="B315" s="628"/>
      <c r="C315" s="628"/>
      <c r="D315" s="628"/>
      <c r="E315" s="628"/>
      <c r="F315" s="628"/>
      <c r="G315" s="628"/>
      <c r="H315" s="629"/>
      <c r="I315" s="628"/>
      <c r="J315" s="630"/>
    </row>
    <row r="316" spans="1:10" ht="1.05" customHeight="1" thickTop="1" x14ac:dyDescent="0.25">
      <c r="A316" s="631"/>
      <c r="B316" s="612"/>
      <c r="C316" s="612"/>
      <c r="D316" s="612"/>
      <c r="E316" s="612"/>
      <c r="F316" s="612"/>
      <c r="G316" s="612"/>
      <c r="H316" s="612"/>
      <c r="I316" s="612"/>
      <c r="J316" s="632"/>
    </row>
    <row r="317" spans="1:10" ht="24" customHeight="1" x14ac:dyDescent="0.25">
      <c r="A317" s="615" t="s">
        <v>686</v>
      </c>
      <c r="B317" s="597"/>
      <c r="C317" s="597"/>
      <c r="D317" s="597" t="s">
        <v>20</v>
      </c>
      <c r="E317" s="597"/>
      <c r="F317" s="730"/>
      <c r="G317" s="730"/>
      <c r="H317" s="598"/>
      <c r="I317" s="597"/>
      <c r="J317" s="616"/>
    </row>
    <row r="318" spans="1:10" ht="18" customHeight="1" x14ac:dyDescent="0.25">
      <c r="A318" s="617" t="s">
        <v>687</v>
      </c>
      <c r="B318" s="600" t="s">
        <v>3</v>
      </c>
      <c r="C318" s="599" t="s">
        <v>4</v>
      </c>
      <c r="D318" s="599" t="s">
        <v>5</v>
      </c>
      <c r="E318" s="726" t="s">
        <v>469</v>
      </c>
      <c r="F318" s="726"/>
      <c r="G318" s="601" t="s">
        <v>6</v>
      </c>
      <c r="H318" s="600" t="s">
        <v>7</v>
      </c>
      <c r="I318" s="600" t="s">
        <v>8</v>
      </c>
      <c r="J318" s="618" t="s">
        <v>9</v>
      </c>
    </row>
    <row r="319" spans="1:10" ht="52.05" customHeight="1" x14ac:dyDescent="0.25">
      <c r="A319" s="619" t="s">
        <v>470</v>
      </c>
      <c r="B319" s="603" t="s">
        <v>688</v>
      </c>
      <c r="C319" s="602" t="s">
        <v>19</v>
      </c>
      <c r="D319" s="602" t="s">
        <v>453</v>
      </c>
      <c r="E319" s="731" t="s">
        <v>689</v>
      </c>
      <c r="F319" s="731"/>
      <c r="G319" s="604" t="s">
        <v>15</v>
      </c>
      <c r="H319" s="605">
        <v>1</v>
      </c>
      <c r="I319" s="606">
        <v>43.95</v>
      </c>
      <c r="J319" s="620">
        <v>43.95</v>
      </c>
    </row>
    <row r="320" spans="1:10" ht="39" customHeight="1" x14ac:dyDescent="0.25">
      <c r="A320" s="621" t="s">
        <v>473</v>
      </c>
      <c r="B320" s="608" t="s">
        <v>690</v>
      </c>
      <c r="C320" s="607" t="s">
        <v>19</v>
      </c>
      <c r="D320" s="607" t="s">
        <v>691</v>
      </c>
      <c r="E320" s="732" t="s">
        <v>496</v>
      </c>
      <c r="F320" s="732"/>
      <c r="G320" s="609" t="s">
        <v>25</v>
      </c>
      <c r="H320" s="610">
        <v>4.3099999999999999E-2</v>
      </c>
      <c r="I320" s="611">
        <v>759.47</v>
      </c>
      <c r="J320" s="622">
        <v>32.729999999999997</v>
      </c>
    </row>
    <row r="321" spans="1:10" ht="24" customHeight="1" x14ac:dyDescent="0.25">
      <c r="A321" s="621" t="s">
        <v>473</v>
      </c>
      <c r="B321" s="608" t="s">
        <v>692</v>
      </c>
      <c r="C321" s="607" t="s">
        <v>19</v>
      </c>
      <c r="D321" s="607" t="s">
        <v>542</v>
      </c>
      <c r="E321" s="732" t="s">
        <v>496</v>
      </c>
      <c r="F321" s="732"/>
      <c r="G321" s="609" t="s">
        <v>226</v>
      </c>
      <c r="H321" s="610">
        <v>0.245</v>
      </c>
      <c r="I321" s="611">
        <v>21.34</v>
      </c>
      <c r="J321" s="622">
        <v>5.22</v>
      </c>
    </row>
    <row r="322" spans="1:10" ht="24" customHeight="1" x14ac:dyDescent="0.25">
      <c r="A322" s="621" t="s">
        <v>473</v>
      </c>
      <c r="B322" s="608" t="s">
        <v>255</v>
      </c>
      <c r="C322" s="607" t="s">
        <v>19</v>
      </c>
      <c r="D322" s="607" t="s">
        <v>225</v>
      </c>
      <c r="E322" s="732" t="s">
        <v>496</v>
      </c>
      <c r="F322" s="732"/>
      <c r="G322" s="609" t="s">
        <v>226</v>
      </c>
      <c r="H322" s="610">
        <v>0.123</v>
      </c>
      <c r="I322" s="611">
        <v>16.350000000000001</v>
      </c>
      <c r="J322" s="622">
        <v>2.0099999999999998</v>
      </c>
    </row>
    <row r="323" spans="1:10" ht="24" customHeight="1" x14ac:dyDescent="0.25">
      <c r="A323" s="621" t="s">
        <v>477</v>
      </c>
      <c r="B323" s="608" t="s">
        <v>693</v>
      </c>
      <c r="C323" s="607" t="s">
        <v>19</v>
      </c>
      <c r="D323" s="607" t="s">
        <v>694</v>
      </c>
      <c r="E323" s="732" t="s">
        <v>480</v>
      </c>
      <c r="F323" s="732"/>
      <c r="G323" s="609" t="s">
        <v>484</v>
      </c>
      <c r="H323" s="610">
        <v>0.5</v>
      </c>
      <c r="I323" s="611">
        <v>1.1399999999999999</v>
      </c>
      <c r="J323" s="622">
        <v>0.56999999999999995</v>
      </c>
    </row>
    <row r="324" spans="1:10" ht="25.95" customHeight="1" x14ac:dyDescent="0.25">
      <c r="A324" s="621" t="s">
        <v>477</v>
      </c>
      <c r="B324" s="608" t="s">
        <v>695</v>
      </c>
      <c r="C324" s="607" t="s">
        <v>19</v>
      </c>
      <c r="D324" s="607" t="s">
        <v>696</v>
      </c>
      <c r="E324" s="732" t="s">
        <v>480</v>
      </c>
      <c r="F324" s="732"/>
      <c r="G324" s="609" t="s">
        <v>657</v>
      </c>
      <c r="H324" s="610">
        <v>0.21</v>
      </c>
      <c r="I324" s="611">
        <v>16.309999999999999</v>
      </c>
      <c r="J324" s="622">
        <v>3.42</v>
      </c>
    </row>
    <row r="325" spans="1:10" x14ac:dyDescent="0.25">
      <c r="A325" s="623"/>
      <c r="B325" s="624"/>
      <c r="C325" s="624"/>
      <c r="D325" s="624"/>
      <c r="E325" s="624" t="s">
        <v>487</v>
      </c>
      <c r="F325" s="625">
        <v>4.9231918071260932</v>
      </c>
      <c r="G325" s="624" t="s">
        <v>488</v>
      </c>
      <c r="H325" s="625">
        <v>4.3099999999999996</v>
      </c>
      <c r="I325" s="624" t="s">
        <v>489</v>
      </c>
      <c r="J325" s="626">
        <v>9.23</v>
      </c>
    </row>
    <row r="326" spans="1:10" x14ac:dyDescent="0.25">
      <c r="A326" s="623"/>
      <c r="B326" s="624"/>
      <c r="C326" s="624"/>
      <c r="D326" s="624"/>
      <c r="E326" s="624" t="s">
        <v>490</v>
      </c>
      <c r="F326" s="625">
        <v>12.77</v>
      </c>
      <c r="G326" s="624"/>
      <c r="H326" s="725" t="s">
        <v>491</v>
      </c>
      <c r="I326" s="725"/>
      <c r="J326" s="626">
        <v>56.72</v>
      </c>
    </row>
    <row r="327" spans="1:10" ht="30" customHeight="1" thickBot="1" x14ac:dyDescent="0.3">
      <c r="A327" s="627"/>
      <c r="B327" s="628"/>
      <c r="C327" s="628"/>
      <c r="D327" s="628"/>
      <c r="E327" s="628"/>
      <c r="F327" s="628"/>
      <c r="G327" s="628"/>
      <c r="H327" s="629"/>
      <c r="I327" s="628"/>
      <c r="J327" s="630"/>
    </row>
    <row r="328" spans="1:10" ht="1.05" customHeight="1" thickTop="1" x14ac:dyDescent="0.25">
      <c r="A328" s="631"/>
      <c r="B328" s="612"/>
      <c r="C328" s="612"/>
      <c r="D328" s="612"/>
      <c r="E328" s="612"/>
      <c r="F328" s="612"/>
      <c r="G328" s="612"/>
      <c r="H328" s="612"/>
      <c r="I328" s="612"/>
      <c r="J328" s="632"/>
    </row>
    <row r="329" spans="1:10" ht="24" customHeight="1" x14ac:dyDescent="0.25">
      <c r="A329" s="615" t="s">
        <v>697</v>
      </c>
      <c r="B329" s="597"/>
      <c r="C329" s="597"/>
      <c r="D329" s="597" t="s">
        <v>32</v>
      </c>
      <c r="E329" s="597"/>
      <c r="F329" s="730"/>
      <c r="G329" s="730"/>
      <c r="H329" s="598"/>
      <c r="I329" s="597"/>
      <c r="J329" s="616"/>
    </row>
    <row r="330" spans="1:10" ht="18" customHeight="1" x14ac:dyDescent="0.25">
      <c r="A330" s="617" t="s">
        <v>698</v>
      </c>
      <c r="B330" s="600" t="s">
        <v>3</v>
      </c>
      <c r="C330" s="599" t="s">
        <v>4</v>
      </c>
      <c r="D330" s="599" t="s">
        <v>5</v>
      </c>
      <c r="E330" s="726" t="s">
        <v>469</v>
      </c>
      <c r="F330" s="726"/>
      <c r="G330" s="601" t="s">
        <v>6</v>
      </c>
      <c r="H330" s="600" t="s">
        <v>7</v>
      </c>
      <c r="I330" s="600" t="s">
        <v>8</v>
      </c>
      <c r="J330" s="618" t="s">
        <v>9</v>
      </c>
    </row>
    <row r="331" spans="1:10" ht="52.05" customHeight="1" x14ac:dyDescent="0.25">
      <c r="A331" s="619" t="s">
        <v>470</v>
      </c>
      <c r="B331" s="603" t="s">
        <v>699</v>
      </c>
      <c r="C331" s="602" t="s">
        <v>19</v>
      </c>
      <c r="D331" s="602" t="s">
        <v>700</v>
      </c>
      <c r="E331" s="731" t="s">
        <v>569</v>
      </c>
      <c r="F331" s="731"/>
      <c r="G331" s="604" t="s">
        <v>15</v>
      </c>
      <c r="H331" s="605">
        <v>1</v>
      </c>
      <c r="I331" s="606">
        <v>55.1</v>
      </c>
      <c r="J331" s="620">
        <v>55.1</v>
      </c>
    </row>
    <row r="332" spans="1:10" ht="52.05" customHeight="1" x14ac:dyDescent="0.25">
      <c r="A332" s="621" t="s">
        <v>473</v>
      </c>
      <c r="B332" s="608" t="s">
        <v>701</v>
      </c>
      <c r="C332" s="607" t="s">
        <v>19</v>
      </c>
      <c r="D332" s="607" t="s">
        <v>221</v>
      </c>
      <c r="E332" s="732" t="s">
        <v>496</v>
      </c>
      <c r="F332" s="732"/>
      <c r="G332" s="609" t="s">
        <v>25</v>
      </c>
      <c r="H332" s="610">
        <v>3.1399999999999997E-2</v>
      </c>
      <c r="I332" s="611">
        <v>854.36</v>
      </c>
      <c r="J332" s="622">
        <v>26.82</v>
      </c>
    </row>
    <row r="333" spans="1:10" ht="24" customHeight="1" x14ac:dyDescent="0.25">
      <c r="A333" s="621" t="s">
        <v>473</v>
      </c>
      <c r="B333" s="608" t="s">
        <v>692</v>
      </c>
      <c r="C333" s="607" t="s">
        <v>19</v>
      </c>
      <c r="D333" s="607" t="s">
        <v>542</v>
      </c>
      <c r="E333" s="732" t="s">
        <v>496</v>
      </c>
      <c r="F333" s="732"/>
      <c r="G333" s="609" t="s">
        <v>226</v>
      </c>
      <c r="H333" s="610">
        <v>0.67900000000000005</v>
      </c>
      <c r="I333" s="611">
        <v>21.34</v>
      </c>
      <c r="J333" s="622">
        <v>14.48</v>
      </c>
    </row>
    <row r="334" spans="1:10" ht="24" customHeight="1" x14ac:dyDescent="0.25">
      <c r="A334" s="621" t="s">
        <v>473</v>
      </c>
      <c r="B334" s="608" t="s">
        <v>255</v>
      </c>
      <c r="C334" s="607" t="s">
        <v>19</v>
      </c>
      <c r="D334" s="607" t="s">
        <v>225</v>
      </c>
      <c r="E334" s="732" t="s">
        <v>496</v>
      </c>
      <c r="F334" s="732"/>
      <c r="G334" s="609" t="s">
        <v>226</v>
      </c>
      <c r="H334" s="610">
        <v>0.67900000000000005</v>
      </c>
      <c r="I334" s="611">
        <v>16.350000000000001</v>
      </c>
      <c r="J334" s="622">
        <v>11.1</v>
      </c>
    </row>
    <row r="335" spans="1:10" ht="25.95" customHeight="1" x14ac:dyDescent="0.25">
      <c r="A335" s="621" t="s">
        <v>477</v>
      </c>
      <c r="B335" s="608" t="s">
        <v>702</v>
      </c>
      <c r="C335" s="607" t="s">
        <v>19</v>
      </c>
      <c r="D335" s="607" t="s">
        <v>703</v>
      </c>
      <c r="E335" s="732" t="s">
        <v>480</v>
      </c>
      <c r="F335" s="732"/>
      <c r="G335" s="609" t="s">
        <v>15</v>
      </c>
      <c r="H335" s="610">
        <v>0.13880000000000001</v>
      </c>
      <c r="I335" s="611">
        <v>19.48</v>
      </c>
      <c r="J335" s="622">
        <v>2.7</v>
      </c>
    </row>
    <row r="336" spans="1:10" x14ac:dyDescent="0.25">
      <c r="A336" s="623"/>
      <c r="B336" s="624"/>
      <c r="C336" s="624"/>
      <c r="D336" s="624"/>
      <c r="E336" s="624" t="s">
        <v>487</v>
      </c>
      <c r="F336" s="625">
        <v>12.966716449754641</v>
      </c>
      <c r="G336" s="624" t="s">
        <v>488</v>
      </c>
      <c r="H336" s="625">
        <v>11.34</v>
      </c>
      <c r="I336" s="624" t="s">
        <v>489</v>
      </c>
      <c r="J336" s="626">
        <v>24.310000000000002</v>
      </c>
    </row>
    <row r="337" spans="1:10" x14ac:dyDescent="0.25">
      <c r="A337" s="623"/>
      <c r="B337" s="624"/>
      <c r="C337" s="624"/>
      <c r="D337" s="624"/>
      <c r="E337" s="624" t="s">
        <v>490</v>
      </c>
      <c r="F337" s="625">
        <v>16.010000000000002</v>
      </c>
      <c r="G337" s="624"/>
      <c r="H337" s="725" t="s">
        <v>491</v>
      </c>
      <c r="I337" s="725"/>
      <c r="J337" s="626">
        <v>71.11</v>
      </c>
    </row>
    <row r="338" spans="1:10" ht="30" customHeight="1" thickBot="1" x14ac:dyDescent="0.3">
      <c r="A338" s="627"/>
      <c r="B338" s="628"/>
      <c r="C338" s="628"/>
      <c r="D338" s="628"/>
      <c r="E338" s="628"/>
      <c r="F338" s="628"/>
      <c r="G338" s="628"/>
      <c r="H338" s="629"/>
      <c r="I338" s="628"/>
      <c r="J338" s="630"/>
    </row>
    <row r="339" spans="1:10" ht="1.05" customHeight="1" thickTop="1" x14ac:dyDescent="0.25">
      <c r="A339" s="631"/>
      <c r="B339" s="612"/>
      <c r="C339" s="612"/>
      <c r="D339" s="612"/>
      <c r="E339" s="612"/>
      <c r="F339" s="612"/>
      <c r="G339" s="612"/>
      <c r="H339" s="612"/>
      <c r="I339" s="612"/>
      <c r="J339" s="632"/>
    </row>
    <row r="340" spans="1:10" ht="18" customHeight="1" x14ac:dyDescent="0.25">
      <c r="A340" s="617" t="s">
        <v>704</v>
      </c>
      <c r="B340" s="600" t="s">
        <v>3</v>
      </c>
      <c r="C340" s="599" t="s">
        <v>4</v>
      </c>
      <c r="D340" s="599" t="s">
        <v>5</v>
      </c>
      <c r="E340" s="726" t="s">
        <v>469</v>
      </c>
      <c r="F340" s="726"/>
      <c r="G340" s="601" t="s">
        <v>6</v>
      </c>
      <c r="H340" s="600" t="s">
        <v>7</v>
      </c>
      <c r="I340" s="600" t="s">
        <v>8</v>
      </c>
      <c r="J340" s="618" t="s">
        <v>9</v>
      </c>
    </row>
    <row r="341" spans="1:10" ht="25.95" customHeight="1" x14ac:dyDescent="0.25">
      <c r="A341" s="619" t="s">
        <v>470</v>
      </c>
      <c r="B341" s="603" t="s">
        <v>27</v>
      </c>
      <c r="C341" s="602" t="s">
        <v>19</v>
      </c>
      <c r="D341" s="602" t="s">
        <v>654</v>
      </c>
      <c r="E341" s="731" t="s">
        <v>556</v>
      </c>
      <c r="F341" s="731"/>
      <c r="G341" s="604" t="s">
        <v>15</v>
      </c>
      <c r="H341" s="605">
        <v>1</v>
      </c>
      <c r="I341" s="606">
        <v>3.06</v>
      </c>
      <c r="J341" s="620">
        <v>3.06</v>
      </c>
    </row>
    <row r="342" spans="1:10" ht="24" customHeight="1" x14ac:dyDescent="0.25">
      <c r="A342" s="621" t="s">
        <v>473</v>
      </c>
      <c r="B342" s="608" t="s">
        <v>557</v>
      </c>
      <c r="C342" s="607" t="s">
        <v>19</v>
      </c>
      <c r="D342" s="607" t="s">
        <v>538</v>
      </c>
      <c r="E342" s="732" t="s">
        <v>496</v>
      </c>
      <c r="F342" s="732"/>
      <c r="G342" s="609" t="s">
        <v>226</v>
      </c>
      <c r="H342" s="610">
        <v>6.6600000000000006E-2</v>
      </c>
      <c r="I342" s="611">
        <v>22.06</v>
      </c>
      <c r="J342" s="622">
        <v>1.46</v>
      </c>
    </row>
    <row r="343" spans="1:10" ht="24" customHeight="1" x14ac:dyDescent="0.25">
      <c r="A343" s="621" t="s">
        <v>473</v>
      </c>
      <c r="B343" s="608" t="s">
        <v>255</v>
      </c>
      <c r="C343" s="607" t="s">
        <v>19</v>
      </c>
      <c r="D343" s="607" t="s">
        <v>225</v>
      </c>
      <c r="E343" s="732" t="s">
        <v>496</v>
      </c>
      <c r="F343" s="732"/>
      <c r="G343" s="609" t="s">
        <v>226</v>
      </c>
      <c r="H343" s="610">
        <v>2.2200000000000001E-2</v>
      </c>
      <c r="I343" s="611">
        <v>16.350000000000001</v>
      </c>
      <c r="J343" s="622">
        <v>0.36</v>
      </c>
    </row>
    <row r="344" spans="1:10" ht="24" customHeight="1" x14ac:dyDescent="0.25">
      <c r="A344" s="621" t="s">
        <v>477</v>
      </c>
      <c r="B344" s="608" t="s">
        <v>655</v>
      </c>
      <c r="C344" s="607" t="s">
        <v>19</v>
      </c>
      <c r="D344" s="607" t="s">
        <v>656</v>
      </c>
      <c r="E344" s="732" t="s">
        <v>480</v>
      </c>
      <c r="F344" s="732"/>
      <c r="G344" s="609" t="s">
        <v>657</v>
      </c>
      <c r="H344" s="610">
        <v>0.1666</v>
      </c>
      <c r="I344" s="611">
        <v>7.5</v>
      </c>
      <c r="J344" s="622">
        <v>1.24</v>
      </c>
    </row>
    <row r="345" spans="1:10" x14ac:dyDescent="0.25">
      <c r="A345" s="623"/>
      <c r="B345" s="624"/>
      <c r="C345" s="624"/>
      <c r="D345" s="624"/>
      <c r="E345" s="624" t="s">
        <v>487</v>
      </c>
      <c r="F345" s="625">
        <v>0.74674631960742477</v>
      </c>
      <c r="G345" s="624" t="s">
        <v>488</v>
      </c>
      <c r="H345" s="625">
        <v>0.65</v>
      </c>
      <c r="I345" s="624" t="s">
        <v>489</v>
      </c>
      <c r="J345" s="626">
        <v>1.4</v>
      </c>
    </row>
    <row r="346" spans="1:10" x14ac:dyDescent="0.25">
      <c r="A346" s="623"/>
      <c r="B346" s="624"/>
      <c r="C346" s="624"/>
      <c r="D346" s="624"/>
      <c r="E346" s="624" t="s">
        <v>490</v>
      </c>
      <c r="F346" s="625">
        <v>0.88</v>
      </c>
      <c r="G346" s="624"/>
      <c r="H346" s="725" t="s">
        <v>491</v>
      </c>
      <c r="I346" s="725"/>
      <c r="J346" s="626">
        <v>3.95</v>
      </c>
    </row>
    <row r="347" spans="1:10" ht="30" customHeight="1" thickBot="1" x14ac:dyDescent="0.3">
      <c r="A347" s="627"/>
      <c r="B347" s="628"/>
      <c r="C347" s="628"/>
      <c r="D347" s="628"/>
      <c r="E347" s="628"/>
      <c r="F347" s="628"/>
      <c r="G347" s="628"/>
      <c r="H347" s="629"/>
      <c r="I347" s="628"/>
      <c r="J347" s="630"/>
    </row>
    <row r="348" spans="1:10" ht="1.05" customHeight="1" thickTop="1" x14ac:dyDescent="0.25">
      <c r="A348" s="631"/>
      <c r="B348" s="612"/>
      <c r="C348" s="612"/>
      <c r="D348" s="612"/>
      <c r="E348" s="612"/>
      <c r="F348" s="612"/>
      <c r="G348" s="612"/>
      <c r="H348" s="612"/>
      <c r="I348" s="612"/>
      <c r="J348" s="632"/>
    </row>
    <row r="349" spans="1:10" ht="18" customHeight="1" x14ac:dyDescent="0.25">
      <c r="A349" s="617" t="s">
        <v>705</v>
      </c>
      <c r="B349" s="600" t="s">
        <v>3</v>
      </c>
      <c r="C349" s="599" t="s">
        <v>4</v>
      </c>
      <c r="D349" s="599" t="s">
        <v>5</v>
      </c>
      <c r="E349" s="726" t="s">
        <v>469</v>
      </c>
      <c r="F349" s="726"/>
      <c r="G349" s="601" t="s">
        <v>6</v>
      </c>
      <c r="H349" s="600" t="s">
        <v>7</v>
      </c>
      <c r="I349" s="600" t="s">
        <v>8</v>
      </c>
      <c r="J349" s="618" t="s">
        <v>9</v>
      </c>
    </row>
    <row r="350" spans="1:10" ht="25.95" customHeight="1" x14ac:dyDescent="0.25">
      <c r="A350" s="619" t="s">
        <v>470</v>
      </c>
      <c r="B350" s="603" t="s">
        <v>30</v>
      </c>
      <c r="C350" s="602" t="s">
        <v>19</v>
      </c>
      <c r="D350" s="602" t="s">
        <v>667</v>
      </c>
      <c r="E350" s="731" t="s">
        <v>556</v>
      </c>
      <c r="F350" s="731"/>
      <c r="G350" s="604" t="s">
        <v>15</v>
      </c>
      <c r="H350" s="605">
        <v>1</v>
      </c>
      <c r="I350" s="606">
        <v>12.21</v>
      </c>
      <c r="J350" s="620">
        <v>12.21</v>
      </c>
    </row>
    <row r="351" spans="1:10" ht="24" customHeight="1" x14ac:dyDescent="0.25">
      <c r="A351" s="621" t="s">
        <v>473</v>
      </c>
      <c r="B351" s="608" t="s">
        <v>557</v>
      </c>
      <c r="C351" s="607" t="s">
        <v>19</v>
      </c>
      <c r="D351" s="607" t="s">
        <v>538</v>
      </c>
      <c r="E351" s="732" t="s">
        <v>496</v>
      </c>
      <c r="F351" s="732"/>
      <c r="G351" s="609" t="s">
        <v>226</v>
      </c>
      <c r="H351" s="610">
        <v>0.16309999999999999</v>
      </c>
      <c r="I351" s="611">
        <v>22.06</v>
      </c>
      <c r="J351" s="622">
        <v>3.59</v>
      </c>
    </row>
    <row r="352" spans="1:10" ht="24" customHeight="1" x14ac:dyDescent="0.25">
      <c r="A352" s="621" t="s">
        <v>473</v>
      </c>
      <c r="B352" s="608" t="s">
        <v>255</v>
      </c>
      <c r="C352" s="607" t="s">
        <v>19</v>
      </c>
      <c r="D352" s="607" t="s">
        <v>225</v>
      </c>
      <c r="E352" s="732" t="s">
        <v>496</v>
      </c>
      <c r="F352" s="732"/>
      <c r="G352" s="609" t="s">
        <v>226</v>
      </c>
      <c r="H352" s="610">
        <v>5.4399999999999997E-2</v>
      </c>
      <c r="I352" s="611">
        <v>16.350000000000001</v>
      </c>
      <c r="J352" s="622">
        <v>0.88</v>
      </c>
    </row>
    <row r="353" spans="1:10" ht="24" customHeight="1" x14ac:dyDescent="0.25">
      <c r="A353" s="621" t="s">
        <v>477</v>
      </c>
      <c r="B353" s="608" t="s">
        <v>668</v>
      </c>
      <c r="C353" s="607" t="s">
        <v>19</v>
      </c>
      <c r="D353" s="607" t="s">
        <v>669</v>
      </c>
      <c r="E353" s="732" t="s">
        <v>480</v>
      </c>
      <c r="F353" s="732"/>
      <c r="G353" s="609" t="s">
        <v>657</v>
      </c>
      <c r="H353" s="610">
        <v>0.22850000000000001</v>
      </c>
      <c r="I353" s="611">
        <v>33.880000000000003</v>
      </c>
      <c r="J353" s="622">
        <v>7.74</v>
      </c>
    </row>
    <row r="354" spans="1:10" x14ac:dyDescent="0.25">
      <c r="A354" s="623"/>
      <c r="B354" s="624"/>
      <c r="C354" s="624"/>
      <c r="D354" s="624"/>
      <c r="E354" s="624" t="s">
        <v>487</v>
      </c>
      <c r="F354" s="625">
        <v>1.834862385321101</v>
      </c>
      <c r="G354" s="624" t="s">
        <v>488</v>
      </c>
      <c r="H354" s="625">
        <v>1.61</v>
      </c>
      <c r="I354" s="624" t="s">
        <v>489</v>
      </c>
      <c r="J354" s="626">
        <v>3.44</v>
      </c>
    </row>
    <row r="355" spans="1:10" x14ac:dyDescent="0.25">
      <c r="A355" s="623"/>
      <c r="B355" s="624"/>
      <c r="C355" s="624"/>
      <c r="D355" s="624"/>
      <c r="E355" s="624" t="s">
        <v>490</v>
      </c>
      <c r="F355" s="625">
        <v>3.54</v>
      </c>
      <c r="G355" s="624"/>
      <c r="H355" s="725" t="s">
        <v>491</v>
      </c>
      <c r="I355" s="725"/>
      <c r="J355" s="626">
        <v>15.76</v>
      </c>
    </row>
    <row r="356" spans="1:10" ht="30" customHeight="1" thickBot="1" x14ac:dyDescent="0.3">
      <c r="A356" s="627"/>
      <c r="B356" s="628"/>
      <c r="C356" s="628"/>
      <c r="D356" s="628"/>
      <c r="E356" s="628"/>
      <c r="F356" s="628"/>
      <c r="G356" s="628"/>
      <c r="H356" s="629"/>
      <c r="I356" s="628"/>
      <c r="J356" s="630"/>
    </row>
    <row r="357" spans="1:10" ht="1.05" customHeight="1" thickTop="1" x14ac:dyDescent="0.25">
      <c r="A357" s="631"/>
      <c r="B357" s="612"/>
      <c r="C357" s="612"/>
      <c r="D357" s="612"/>
      <c r="E357" s="612"/>
      <c r="F357" s="612"/>
      <c r="G357" s="612"/>
      <c r="H357" s="612"/>
      <c r="I357" s="612"/>
      <c r="J357" s="632"/>
    </row>
    <row r="358" spans="1:10" ht="24" customHeight="1" x14ac:dyDescent="0.25">
      <c r="A358" s="615" t="s">
        <v>706</v>
      </c>
      <c r="B358" s="597"/>
      <c r="C358" s="597"/>
      <c r="D358" s="597" t="s">
        <v>38</v>
      </c>
      <c r="E358" s="597"/>
      <c r="F358" s="730"/>
      <c r="G358" s="730"/>
      <c r="H358" s="598"/>
      <c r="I358" s="597"/>
      <c r="J358" s="616"/>
    </row>
    <row r="359" spans="1:10" ht="24" customHeight="1" x14ac:dyDescent="0.25">
      <c r="A359" s="615" t="s">
        <v>707</v>
      </c>
      <c r="B359" s="597"/>
      <c r="C359" s="597"/>
      <c r="D359" s="597" t="s">
        <v>392</v>
      </c>
      <c r="E359" s="597"/>
      <c r="F359" s="730"/>
      <c r="G359" s="730"/>
      <c r="H359" s="598"/>
      <c r="I359" s="597"/>
      <c r="J359" s="616"/>
    </row>
    <row r="360" spans="1:10" ht="18" customHeight="1" x14ac:dyDescent="0.25">
      <c r="A360" s="617" t="s">
        <v>708</v>
      </c>
      <c r="B360" s="600" t="s">
        <v>3</v>
      </c>
      <c r="C360" s="599" t="s">
        <v>4</v>
      </c>
      <c r="D360" s="599" t="s">
        <v>5</v>
      </c>
      <c r="E360" s="726" t="s">
        <v>469</v>
      </c>
      <c r="F360" s="726"/>
      <c r="G360" s="601" t="s">
        <v>6</v>
      </c>
      <c r="H360" s="600" t="s">
        <v>7</v>
      </c>
      <c r="I360" s="600" t="s">
        <v>8</v>
      </c>
      <c r="J360" s="618" t="s">
        <v>9</v>
      </c>
    </row>
    <row r="361" spans="1:10" ht="24" customHeight="1" x14ac:dyDescent="0.25">
      <c r="A361" s="619" t="s">
        <v>470</v>
      </c>
      <c r="B361" s="603" t="s">
        <v>709</v>
      </c>
      <c r="C361" s="602" t="s">
        <v>13</v>
      </c>
      <c r="D361" s="602" t="s">
        <v>710</v>
      </c>
      <c r="E361" s="731" t="s">
        <v>472</v>
      </c>
      <c r="F361" s="731"/>
      <c r="G361" s="604" t="s">
        <v>711</v>
      </c>
      <c r="H361" s="605">
        <v>1</v>
      </c>
      <c r="I361" s="606">
        <v>245.93</v>
      </c>
      <c r="J361" s="620">
        <v>245.93</v>
      </c>
    </row>
    <row r="362" spans="1:10" ht="25.95" customHeight="1" x14ac:dyDescent="0.25">
      <c r="A362" s="621" t="s">
        <v>473</v>
      </c>
      <c r="B362" s="608" t="s">
        <v>712</v>
      </c>
      <c r="C362" s="607" t="s">
        <v>13</v>
      </c>
      <c r="D362" s="607" t="s">
        <v>547</v>
      </c>
      <c r="E362" s="732" t="s">
        <v>472</v>
      </c>
      <c r="F362" s="732"/>
      <c r="G362" s="609" t="s">
        <v>226</v>
      </c>
      <c r="H362" s="610">
        <v>3</v>
      </c>
      <c r="I362" s="611">
        <v>18.309999999999999</v>
      </c>
      <c r="J362" s="622">
        <v>54.93</v>
      </c>
    </row>
    <row r="363" spans="1:10" ht="24" customHeight="1" x14ac:dyDescent="0.25">
      <c r="A363" s="621" t="s">
        <v>473</v>
      </c>
      <c r="B363" s="608" t="s">
        <v>524</v>
      </c>
      <c r="C363" s="607" t="s">
        <v>13</v>
      </c>
      <c r="D363" s="607" t="s">
        <v>525</v>
      </c>
      <c r="E363" s="732" t="s">
        <v>472</v>
      </c>
      <c r="F363" s="732"/>
      <c r="G363" s="609" t="s">
        <v>226</v>
      </c>
      <c r="H363" s="610">
        <v>3</v>
      </c>
      <c r="I363" s="611">
        <v>23.12</v>
      </c>
      <c r="J363" s="622">
        <v>69.36</v>
      </c>
    </row>
    <row r="364" spans="1:10" ht="24" customHeight="1" x14ac:dyDescent="0.25">
      <c r="A364" s="621" t="s">
        <v>477</v>
      </c>
      <c r="B364" s="608" t="s">
        <v>713</v>
      </c>
      <c r="C364" s="607" t="s">
        <v>13</v>
      </c>
      <c r="D364" s="607" t="s">
        <v>714</v>
      </c>
      <c r="E364" s="732" t="s">
        <v>480</v>
      </c>
      <c r="F364" s="732"/>
      <c r="G364" s="609" t="s">
        <v>21</v>
      </c>
      <c r="H364" s="610">
        <v>12</v>
      </c>
      <c r="I364" s="611">
        <v>7.85</v>
      </c>
      <c r="J364" s="622">
        <v>94.2</v>
      </c>
    </row>
    <row r="365" spans="1:10" ht="24" customHeight="1" x14ac:dyDescent="0.25">
      <c r="A365" s="621" t="s">
        <v>477</v>
      </c>
      <c r="B365" s="608" t="s">
        <v>715</v>
      </c>
      <c r="C365" s="607" t="s">
        <v>13</v>
      </c>
      <c r="D365" s="607" t="s">
        <v>716</v>
      </c>
      <c r="E365" s="732" t="s">
        <v>480</v>
      </c>
      <c r="F365" s="732"/>
      <c r="G365" s="609" t="s">
        <v>24</v>
      </c>
      <c r="H365" s="610">
        <v>2</v>
      </c>
      <c r="I365" s="611">
        <v>1.6</v>
      </c>
      <c r="J365" s="622">
        <v>3.2</v>
      </c>
    </row>
    <row r="366" spans="1:10" ht="24" customHeight="1" x14ac:dyDescent="0.25">
      <c r="A366" s="621" t="s">
        <v>477</v>
      </c>
      <c r="B366" s="608" t="s">
        <v>717</v>
      </c>
      <c r="C366" s="607" t="s">
        <v>13</v>
      </c>
      <c r="D366" s="607" t="s">
        <v>718</v>
      </c>
      <c r="E366" s="732" t="s">
        <v>480</v>
      </c>
      <c r="F366" s="732"/>
      <c r="G366" s="609" t="s">
        <v>21</v>
      </c>
      <c r="H366" s="610">
        <v>12</v>
      </c>
      <c r="I366" s="611">
        <v>2.02</v>
      </c>
      <c r="J366" s="622">
        <v>24.24</v>
      </c>
    </row>
    <row r="367" spans="1:10" x14ac:dyDescent="0.25">
      <c r="A367" s="623"/>
      <c r="B367" s="624"/>
      <c r="C367" s="624"/>
      <c r="D367" s="624"/>
      <c r="E367" s="624" t="s">
        <v>487</v>
      </c>
      <c r="F367" s="625">
        <v>47.957115399999999</v>
      </c>
      <c r="G367" s="624" t="s">
        <v>488</v>
      </c>
      <c r="H367" s="625">
        <v>41.95</v>
      </c>
      <c r="I367" s="624" t="s">
        <v>489</v>
      </c>
      <c r="J367" s="626">
        <v>89.91</v>
      </c>
    </row>
    <row r="368" spans="1:10" x14ac:dyDescent="0.25">
      <c r="A368" s="623"/>
      <c r="B368" s="624"/>
      <c r="C368" s="624"/>
      <c r="D368" s="624"/>
      <c r="E368" s="624" t="s">
        <v>490</v>
      </c>
      <c r="F368" s="625">
        <v>71.459999999999994</v>
      </c>
      <c r="G368" s="624"/>
      <c r="H368" s="725" t="s">
        <v>491</v>
      </c>
      <c r="I368" s="725"/>
      <c r="J368" s="626">
        <v>317.39999999999998</v>
      </c>
    </row>
    <row r="369" spans="1:10" ht="30" customHeight="1" thickBot="1" x14ac:dyDescent="0.3">
      <c r="A369" s="627"/>
      <c r="B369" s="628"/>
      <c r="C369" s="628"/>
      <c r="D369" s="628"/>
      <c r="E369" s="628"/>
      <c r="F369" s="628"/>
      <c r="G369" s="628"/>
      <c r="H369" s="629"/>
      <c r="I369" s="628"/>
      <c r="J369" s="630"/>
    </row>
    <row r="370" spans="1:10" ht="1.05" customHeight="1" thickTop="1" x14ac:dyDescent="0.25">
      <c r="A370" s="631"/>
      <c r="B370" s="612"/>
      <c r="C370" s="612"/>
      <c r="D370" s="612"/>
      <c r="E370" s="612"/>
      <c r="F370" s="612"/>
      <c r="G370" s="612"/>
      <c r="H370" s="612"/>
      <c r="I370" s="612"/>
      <c r="J370" s="632"/>
    </row>
    <row r="371" spans="1:10" ht="24" customHeight="1" x14ac:dyDescent="0.25">
      <c r="A371" s="615" t="s">
        <v>719</v>
      </c>
      <c r="B371" s="597"/>
      <c r="C371" s="597"/>
      <c r="D371" s="597" t="s">
        <v>39</v>
      </c>
      <c r="E371" s="597"/>
      <c r="F371" s="730"/>
      <c r="G371" s="730"/>
      <c r="H371" s="598"/>
      <c r="I371" s="597"/>
      <c r="J371" s="616"/>
    </row>
    <row r="372" spans="1:10" ht="18" customHeight="1" x14ac:dyDescent="0.25">
      <c r="A372" s="617" t="s">
        <v>720</v>
      </c>
      <c r="B372" s="600" t="s">
        <v>3</v>
      </c>
      <c r="C372" s="599" t="s">
        <v>4</v>
      </c>
      <c r="D372" s="599" t="s">
        <v>5</v>
      </c>
      <c r="E372" s="726" t="s">
        <v>469</v>
      </c>
      <c r="F372" s="726"/>
      <c r="G372" s="601" t="s">
        <v>6</v>
      </c>
      <c r="H372" s="600" t="s">
        <v>7</v>
      </c>
      <c r="I372" s="600" t="s">
        <v>8</v>
      </c>
      <c r="J372" s="618" t="s">
        <v>9</v>
      </c>
    </row>
    <row r="373" spans="1:10" ht="39" customHeight="1" x14ac:dyDescent="0.25">
      <c r="A373" s="619" t="s">
        <v>470</v>
      </c>
      <c r="B373" s="603" t="s">
        <v>236</v>
      </c>
      <c r="C373" s="602" t="s">
        <v>19</v>
      </c>
      <c r="D373" s="602" t="s">
        <v>721</v>
      </c>
      <c r="E373" s="731" t="s">
        <v>581</v>
      </c>
      <c r="F373" s="731"/>
      <c r="G373" s="604" t="s">
        <v>21</v>
      </c>
      <c r="H373" s="605">
        <v>1</v>
      </c>
      <c r="I373" s="606">
        <v>6.21</v>
      </c>
      <c r="J373" s="620">
        <v>6.21</v>
      </c>
    </row>
    <row r="374" spans="1:10" ht="25.95" customHeight="1" x14ac:dyDescent="0.25">
      <c r="A374" s="621" t="s">
        <v>473</v>
      </c>
      <c r="B374" s="608" t="s">
        <v>546</v>
      </c>
      <c r="C374" s="607" t="s">
        <v>19</v>
      </c>
      <c r="D374" s="607" t="s">
        <v>547</v>
      </c>
      <c r="E374" s="732" t="s">
        <v>496</v>
      </c>
      <c r="F374" s="732"/>
      <c r="G374" s="609" t="s">
        <v>226</v>
      </c>
      <c r="H374" s="610">
        <v>3.9E-2</v>
      </c>
      <c r="I374" s="611">
        <v>16.37</v>
      </c>
      <c r="J374" s="622">
        <v>0.63</v>
      </c>
    </row>
    <row r="375" spans="1:10" ht="24" customHeight="1" x14ac:dyDescent="0.25">
      <c r="A375" s="621" t="s">
        <v>473</v>
      </c>
      <c r="B375" s="608" t="s">
        <v>548</v>
      </c>
      <c r="C375" s="607" t="s">
        <v>19</v>
      </c>
      <c r="D375" s="607" t="s">
        <v>525</v>
      </c>
      <c r="E375" s="732" t="s">
        <v>496</v>
      </c>
      <c r="F375" s="732"/>
      <c r="G375" s="609" t="s">
        <v>226</v>
      </c>
      <c r="H375" s="610">
        <v>3.9E-2</v>
      </c>
      <c r="I375" s="611">
        <v>21.18</v>
      </c>
      <c r="J375" s="622">
        <v>0.82</v>
      </c>
    </row>
    <row r="376" spans="1:10" ht="39" customHeight="1" x14ac:dyDescent="0.25">
      <c r="A376" s="621" t="s">
        <v>477</v>
      </c>
      <c r="B376" s="608" t="s">
        <v>722</v>
      </c>
      <c r="C376" s="607" t="s">
        <v>19</v>
      </c>
      <c r="D376" s="607" t="s">
        <v>723</v>
      </c>
      <c r="E376" s="732" t="s">
        <v>480</v>
      </c>
      <c r="F376" s="732"/>
      <c r="G376" s="609" t="s">
        <v>21</v>
      </c>
      <c r="H376" s="610">
        <v>1.2434000000000001</v>
      </c>
      <c r="I376" s="611">
        <v>3.78</v>
      </c>
      <c r="J376" s="622">
        <v>4.7</v>
      </c>
    </row>
    <row r="377" spans="1:10" ht="25.95" customHeight="1" x14ac:dyDescent="0.25">
      <c r="A377" s="621" t="s">
        <v>477</v>
      </c>
      <c r="B377" s="608" t="s">
        <v>724</v>
      </c>
      <c r="C377" s="607" t="s">
        <v>19</v>
      </c>
      <c r="D377" s="607" t="s">
        <v>725</v>
      </c>
      <c r="E377" s="732" t="s">
        <v>480</v>
      </c>
      <c r="F377" s="732"/>
      <c r="G377" s="609" t="s">
        <v>24</v>
      </c>
      <c r="H377" s="610">
        <v>9.4000000000000004E-3</v>
      </c>
      <c r="I377" s="611">
        <v>7.44</v>
      </c>
      <c r="J377" s="622">
        <v>0.06</v>
      </c>
    </row>
    <row r="378" spans="1:10" x14ac:dyDescent="0.25">
      <c r="A378" s="623"/>
      <c r="B378" s="624"/>
      <c r="C378" s="624"/>
      <c r="D378" s="624"/>
      <c r="E378" s="624" t="s">
        <v>487</v>
      </c>
      <c r="F378" s="625">
        <v>0.61873266481758049</v>
      </c>
      <c r="G378" s="624" t="s">
        <v>488</v>
      </c>
      <c r="H378" s="625">
        <v>0.54</v>
      </c>
      <c r="I378" s="624" t="s">
        <v>489</v>
      </c>
      <c r="J378" s="626">
        <v>1.1599999999999999</v>
      </c>
    </row>
    <row r="379" spans="1:10" x14ac:dyDescent="0.25">
      <c r="A379" s="623"/>
      <c r="B379" s="624"/>
      <c r="C379" s="624"/>
      <c r="D379" s="624"/>
      <c r="E379" s="624" t="s">
        <v>490</v>
      </c>
      <c r="F379" s="625">
        <v>1.8</v>
      </c>
      <c r="G379" s="624"/>
      <c r="H379" s="725" t="s">
        <v>491</v>
      </c>
      <c r="I379" s="725"/>
      <c r="J379" s="626">
        <v>8.01</v>
      </c>
    </row>
    <row r="380" spans="1:10" ht="30" customHeight="1" thickBot="1" x14ac:dyDescent="0.3">
      <c r="A380" s="627"/>
      <c r="B380" s="628"/>
      <c r="C380" s="628"/>
      <c r="D380" s="628"/>
      <c r="E380" s="628"/>
      <c r="F380" s="628"/>
      <c r="G380" s="628"/>
      <c r="H380" s="629"/>
      <c r="I380" s="628"/>
      <c r="J380" s="630"/>
    </row>
    <row r="381" spans="1:10" ht="1.05" customHeight="1" thickTop="1" x14ac:dyDescent="0.25">
      <c r="A381" s="631"/>
      <c r="B381" s="612"/>
      <c r="C381" s="612"/>
      <c r="D381" s="612"/>
      <c r="E381" s="612"/>
      <c r="F381" s="612"/>
      <c r="G381" s="612"/>
      <c r="H381" s="612"/>
      <c r="I381" s="612"/>
      <c r="J381" s="632"/>
    </row>
    <row r="382" spans="1:10" ht="18" customHeight="1" x14ac:dyDescent="0.25">
      <c r="A382" s="617" t="s">
        <v>726</v>
      </c>
      <c r="B382" s="600" t="s">
        <v>3</v>
      </c>
      <c r="C382" s="599" t="s">
        <v>4</v>
      </c>
      <c r="D382" s="599" t="s">
        <v>5</v>
      </c>
      <c r="E382" s="726" t="s">
        <v>469</v>
      </c>
      <c r="F382" s="726"/>
      <c r="G382" s="601" t="s">
        <v>6</v>
      </c>
      <c r="H382" s="600" t="s">
        <v>7</v>
      </c>
      <c r="I382" s="600" t="s">
        <v>8</v>
      </c>
      <c r="J382" s="618" t="s">
        <v>9</v>
      </c>
    </row>
    <row r="383" spans="1:10" ht="39" customHeight="1" x14ac:dyDescent="0.25">
      <c r="A383" s="619" t="s">
        <v>470</v>
      </c>
      <c r="B383" s="603" t="s">
        <v>727</v>
      </c>
      <c r="C383" s="602" t="s">
        <v>19</v>
      </c>
      <c r="D383" s="602" t="s">
        <v>728</v>
      </c>
      <c r="E383" s="731" t="s">
        <v>581</v>
      </c>
      <c r="F383" s="731"/>
      <c r="G383" s="604" t="s">
        <v>21</v>
      </c>
      <c r="H383" s="605">
        <v>1</v>
      </c>
      <c r="I383" s="606">
        <v>15.8</v>
      </c>
      <c r="J383" s="620">
        <v>15.8</v>
      </c>
    </row>
    <row r="384" spans="1:10" ht="25.95" customHeight="1" x14ac:dyDescent="0.25">
      <c r="A384" s="621" t="s">
        <v>473</v>
      </c>
      <c r="B384" s="608" t="s">
        <v>546</v>
      </c>
      <c r="C384" s="607" t="s">
        <v>19</v>
      </c>
      <c r="D384" s="607" t="s">
        <v>547</v>
      </c>
      <c r="E384" s="732" t="s">
        <v>496</v>
      </c>
      <c r="F384" s="732"/>
      <c r="G384" s="609" t="s">
        <v>226</v>
      </c>
      <c r="H384" s="610">
        <v>7.5999999999999998E-2</v>
      </c>
      <c r="I384" s="611">
        <v>16.37</v>
      </c>
      <c r="J384" s="622">
        <v>1.24</v>
      </c>
    </row>
    <row r="385" spans="1:10" ht="24" customHeight="1" x14ac:dyDescent="0.25">
      <c r="A385" s="621" t="s">
        <v>473</v>
      </c>
      <c r="B385" s="608" t="s">
        <v>548</v>
      </c>
      <c r="C385" s="607" t="s">
        <v>19</v>
      </c>
      <c r="D385" s="607" t="s">
        <v>525</v>
      </c>
      <c r="E385" s="732" t="s">
        <v>496</v>
      </c>
      <c r="F385" s="732"/>
      <c r="G385" s="609" t="s">
        <v>226</v>
      </c>
      <c r="H385" s="610">
        <v>7.5999999999999998E-2</v>
      </c>
      <c r="I385" s="611">
        <v>21.18</v>
      </c>
      <c r="J385" s="622">
        <v>1.6</v>
      </c>
    </row>
    <row r="386" spans="1:10" ht="39" customHeight="1" x14ac:dyDescent="0.25">
      <c r="A386" s="621" t="s">
        <v>477</v>
      </c>
      <c r="B386" s="608" t="s">
        <v>729</v>
      </c>
      <c r="C386" s="607" t="s">
        <v>19</v>
      </c>
      <c r="D386" s="607" t="s">
        <v>730</v>
      </c>
      <c r="E386" s="732" t="s">
        <v>480</v>
      </c>
      <c r="F386" s="732"/>
      <c r="G386" s="609" t="s">
        <v>21</v>
      </c>
      <c r="H386" s="610">
        <v>1.2434000000000001</v>
      </c>
      <c r="I386" s="611">
        <v>10.38</v>
      </c>
      <c r="J386" s="622">
        <v>12.9</v>
      </c>
    </row>
    <row r="387" spans="1:10" ht="25.95" customHeight="1" x14ac:dyDescent="0.25">
      <c r="A387" s="621" t="s">
        <v>477</v>
      </c>
      <c r="B387" s="608" t="s">
        <v>724</v>
      </c>
      <c r="C387" s="607" t="s">
        <v>19</v>
      </c>
      <c r="D387" s="607" t="s">
        <v>725</v>
      </c>
      <c r="E387" s="732" t="s">
        <v>480</v>
      </c>
      <c r="F387" s="732"/>
      <c r="G387" s="609" t="s">
        <v>24</v>
      </c>
      <c r="H387" s="610">
        <v>9.4000000000000004E-3</v>
      </c>
      <c r="I387" s="611">
        <v>7.44</v>
      </c>
      <c r="J387" s="622">
        <v>0.06</v>
      </c>
    </row>
    <row r="388" spans="1:10" x14ac:dyDescent="0.25">
      <c r="A388" s="623"/>
      <c r="B388" s="624"/>
      <c r="C388" s="624"/>
      <c r="D388" s="624"/>
      <c r="E388" s="624" t="s">
        <v>487</v>
      </c>
      <c r="F388" s="625">
        <v>1.2107958182206102</v>
      </c>
      <c r="G388" s="624" t="s">
        <v>488</v>
      </c>
      <c r="H388" s="625">
        <v>1.06</v>
      </c>
      <c r="I388" s="624" t="s">
        <v>489</v>
      </c>
      <c r="J388" s="626">
        <v>2.27</v>
      </c>
    </row>
    <row r="389" spans="1:10" x14ac:dyDescent="0.25">
      <c r="A389" s="623"/>
      <c r="B389" s="624"/>
      <c r="C389" s="624"/>
      <c r="D389" s="624"/>
      <c r="E389" s="624" t="s">
        <v>490</v>
      </c>
      <c r="F389" s="625">
        <v>4.59</v>
      </c>
      <c r="G389" s="624"/>
      <c r="H389" s="725" t="s">
        <v>491</v>
      </c>
      <c r="I389" s="725"/>
      <c r="J389" s="626">
        <v>20.39</v>
      </c>
    </row>
    <row r="390" spans="1:10" ht="30" customHeight="1" thickBot="1" x14ac:dyDescent="0.3">
      <c r="A390" s="627"/>
      <c r="B390" s="628"/>
      <c r="C390" s="628"/>
      <c r="D390" s="628"/>
      <c r="E390" s="628"/>
      <c r="F390" s="628"/>
      <c r="G390" s="628"/>
      <c r="H390" s="629"/>
      <c r="I390" s="628"/>
      <c r="J390" s="630"/>
    </row>
    <row r="391" spans="1:10" ht="1.05" customHeight="1" thickTop="1" x14ac:dyDescent="0.25">
      <c r="A391" s="631"/>
      <c r="B391" s="612"/>
      <c r="C391" s="612"/>
      <c r="D391" s="612"/>
      <c r="E391" s="612"/>
      <c r="F391" s="612"/>
      <c r="G391" s="612"/>
      <c r="H391" s="612"/>
      <c r="I391" s="612"/>
      <c r="J391" s="632"/>
    </row>
    <row r="392" spans="1:10" ht="24" customHeight="1" x14ac:dyDescent="0.25">
      <c r="A392" s="615" t="s">
        <v>731</v>
      </c>
      <c r="B392" s="597"/>
      <c r="C392" s="597"/>
      <c r="D392" s="597" t="s">
        <v>41</v>
      </c>
      <c r="E392" s="597"/>
      <c r="F392" s="730"/>
      <c r="G392" s="730"/>
      <c r="H392" s="598"/>
      <c r="I392" s="597"/>
      <c r="J392" s="616"/>
    </row>
    <row r="393" spans="1:10" ht="18" customHeight="1" x14ac:dyDescent="0.25">
      <c r="A393" s="617" t="s">
        <v>732</v>
      </c>
      <c r="B393" s="600" t="s">
        <v>3</v>
      </c>
      <c r="C393" s="599" t="s">
        <v>4</v>
      </c>
      <c r="D393" s="599" t="s">
        <v>5</v>
      </c>
      <c r="E393" s="726" t="s">
        <v>469</v>
      </c>
      <c r="F393" s="726"/>
      <c r="G393" s="601" t="s">
        <v>6</v>
      </c>
      <c r="H393" s="600" t="s">
        <v>7</v>
      </c>
      <c r="I393" s="600" t="s">
        <v>8</v>
      </c>
      <c r="J393" s="618" t="s">
        <v>9</v>
      </c>
    </row>
    <row r="394" spans="1:10" ht="25.95" customHeight="1" x14ac:dyDescent="0.25">
      <c r="A394" s="619" t="s">
        <v>470</v>
      </c>
      <c r="B394" s="603" t="s">
        <v>733</v>
      </c>
      <c r="C394" s="602" t="s">
        <v>19</v>
      </c>
      <c r="D394" s="602" t="s">
        <v>397</v>
      </c>
      <c r="E394" s="731" t="s">
        <v>734</v>
      </c>
      <c r="F394" s="731"/>
      <c r="G394" s="604" t="s">
        <v>24</v>
      </c>
      <c r="H394" s="605">
        <v>1</v>
      </c>
      <c r="I394" s="606">
        <v>43.63</v>
      </c>
      <c r="J394" s="620">
        <v>43.63</v>
      </c>
    </row>
    <row r="395" spans="1:10" ht="25.95" customHeight="1" x14ac:dyDescent="0.25">
      <c r="A395" s="621" t="s">
        <v>473</v>
      </c>
      <c r="B395" s="608" t="s">
        <v>546</v>
      </c>
      <c r="C395" s="607" t="s">
        <v>19</v>
      </c>
      <c r="D395" s="607" t="s">
        <v>547</v>
      </c>
      <c r="E395" s="732" t="s">
        <v>496</v>
      </c>
      <c r="F395" s="732"/>
      <c r="G395" s="609" t="s">
        <v>226</v>
      </c>
      <c r="H395" s="610">
        <v>0.20619999999999999</v>
      </c>
      <c r="I395" s="611">
        <v>16.37</v>
      </c>
      <c r="J395" s="622">
        <v>3.37</v>
      </c>
    </row>
    <row r="396" spans="1:10" ht="24" customHeight="1" x14ac:dyDescent="0.25">
      <c r="A396" s="621" t="s">
        <v>473</v>
      </c>
      <c r="B396" s="608" t="s">
        <v>548</v>
      </c>
      <c r="C396" s="607" t="s">
        <v>19</v>
      </c>
      <c r="D396" s="607" t="s">
        <v>525</v>
      </c>
      <c r="E396" s="732" t="s">
        <v>496</v>
      </c>
      <c r="F396" s="732"/>
      <c r="G396" s="609" t="s">
        <v>226</v>
      </c>
      <c r="H396" s="610">
        <v>0.20619999999999999</v>
      </c>
      <c r="I396" s="611">
        <v>21.18</v>
      </c>
      <c r="J396" s="622">
        <v>4.3600000000000003</v>
      </c>
    </row>
    <row r="397" spans="1:10" ht="25.95" customHeight="1" x14ac:dyDescent="0.25">
      <c r="A397" s="621" t="s">
        <v>477</v>
      </c>
      <c r="B397" s="608" t="s">
        <v>735</v>
      </c>
      <c r="C397" s="607" t="s">
        <v>19</v>
      </c>
      <c r="D397" s="607" t="s">
        <v>736</v>
      </c>
      <c r="E397" s="732" t="s">
        <v>480</v>
      </c>
      <c r="F397" s="732"/>
      <c r="G397" s="609" t="s">
        <v>24</v>
      </c>
      <c r="H397" s="610">
        <v>1</v>
      </c>
      <c r="I397" s="611">
        <v>35.9</v>
      </c>
      <c r="J397" s="622">
        <v>35.9</v>
      </c>
    </row>
    <row r="398" spans="1:10" x14ac:dyDescent="0.25">
      <c r="A398" s="623"/>
      <c r="B398" s="624"/>
      <c r="C398" s="624"/>
      <c r="D398" s="624"/>
      <c r="E398" s="624" t="s">
        <v>487</v>
      </c>
      <c r="F398" s="625">
        <v>3.2910177085555792</v>
      </c>
      <c r="G398" s="624" t="s">
        <v>488</v>
      </c>
      <c r="H398" s="625">
        <v>2.88</v>
      </c>
      <c r="I398" s="624" t="s">
        <v>489</v>
      </c>
      <c r="J398" s="626">
        <v>6.17</v>
      </c>
    </row>
    <row r="399" spans="1:10" x14ac:dyDescent="0.25">
      <c r="A399" s="623"/>
      <c r="B399" s="624"/>
      <c r="C399" s="624"/>
      <c r="D399" s="624"/>
      <c r="E399" s="624" t="s">
        <v>490</v>
      </c>
      <c r="F399" s="625">
        <v>12.67</v>
      </c>
      <c r="G399" s="624"/>
      <c r="H399" s="725" t="s">
        <v>491</v>
      </c>
      <c r="I399" s="725"/>
      <c r="J399" s="626">
        <v>56.31</v>
      </c>
    </row>
    <row r="400" spans="1:10" ht="30" customHeight="1" thickBot="1" x14ac:dyDescent="0.3">
      <c r="A400" s="627"/>
      <c r="B400" s="628"/>
      <c r="C400" s="628"/>
      <c r="D400" s="628"/>
      <c r="E400" s="628"/>
      <c r="F400" s="628"/>
      <c r="G400" s="628"/>
      <c r="H400" s="629"/>
      <c r="I400" s="628"/>
      <c r="J400" s="630"/>
    </row>
    <row r="401" spans="1:10" ht="1.05" customHeight="1" thickTop="1" x14ac:dyDescent="0.25">
      <c r="A401" s="631"/>
      <c r="B401" s="612"/>
      <c r="C401" s="612"/>
      <c r="D401" s="612"/>
      <c r="E401" s="612"/>
      <c r="F401" s="612"/>
      <c r="G401" s="612"/>
      <c r="H401" s="612"/>
      <c r="I401" s="612"/>
      <c r="J401" s="632"/>
    </row>
    <row r="402" spans="1:10" ht="18" customHeight="1" x14ac:dyDescent="0.25">
      <c r="A402" s="617" t="s">
        <v>737</v>
      </c>
      <c r="B402" s="600" t="s">
        <v>3</v>
      </c>
      <c r="C402" s="599" t="s">
        <v>4</v>
      </c>
      <c r="D402" s="599" t="s">
        <v>5</v>
      </c>
      <c r="E402" s="726" t="s">
        <v>469</v>
      </c>
      <c r="F402" s="726"/>
      <c r="G402" s="601" t="s">
        <v>6</v>
      </c>
      <c r="H402" s="600" t="s">
        <v>7</v>
      </c>
      <c r="I402" s="600" t="s">
        <v>8</v>
      </c>
      <c r="J402" s="618" t="s">
        <v>9</v>
      </c>
    </row>
    <row r="403" spans="1:10" ht="39" customHeight="1" x14ac:dyDescent="0.25">
      <c r="A403" s="619" t="s">
        <v>470</v>
      </c>
      <c r="B403" s="603" t="s">
        <v>738</v>
      </c>
      <c r="C403" s="602" t="s">
        <v>19</v>
      </c>
      <c r="D403" s="602" t="s">
        <v>405</v>
      </c>
      <c r="E403" s="731" t="s">
        <v>581</v>
      </c>
      <c r="F403" s="731"/>
      <c r="G403" s="604" t="s">
        <v>21</v>
      </c>
      <c r="H403" s="605">
        <v>1</v>
      </c>
      <c r="I403" s="606">
        <v>14.51</v>
      </c>
      <c r="J403" s="620">
        <v>14.51</v>
      </c>
    </row>
    <row r="404" spans="1:10" ht="25.95" customHeight="1" x14ac:dyDescent="0.25">
      <c r="A404" s="621" t="s">
        <v>473</v>
      </c>
      <c r="B404" s="608" t="s">
        <v>546</v>
      </c>
      <c r="C404" s="607" t="s">
        <v>19</v>
      </c>
      <c r="D404" s="607" t="s">
        <v>547</v>
      </c>
      <c r="E404" s="732" t="s">
        <v>496</v>
      </c>
      <c r="F404" s="732"/>
      <c r="G404" s="609" t="s">
        <v>226</v>
      </c>
      <c r="H404" s="610">
        <v>9.0999999999999998E-2</v>
      </c>
      <c r="I404" s="611">
        <v>16.37</v>
      </c>
      <c r="J404" s="622">
        <v>1.48</v>
      </c>
    </row>
    <row r="405" spans="1:10" ht="24" customHeight="1" x14ac:dyDescent="0.25">
      <c r="A405" s="621" t="s">
        <v>473</v>
      </c>
      <c r="B405" s="608" t="s">
        <v>548</v>
      </c>
      <c r="C405" s="607" t="s">
        <v>19</v>
      </c>
      <c r="D405" s="607" t="s">
        <v>525</v>
      </c>
      <c r="E405" s="732" t="s">
        <v>496</v>
      </c>
      <c r="F405" s="732"/>
      <c r="G405" s="609" t="s">
        <v>226</v>
      </c>
      <c r="H405" s="610">
        <v>9.0999999999999998E-2</v>
      </c>
      <c r="I405" s="611">
        <v>21.18</v>
      </c>
      <c r="J405" s="622">
        <v>1.92</v>
      </c>
    </row>
    <row r="406" spans="1:10" ht="64.95" customHeight="1" x14ac:dyDescent="0.25">
      <c r="A406" s="621" t="s">
        <v>473</v>
      </c>
      <c r="B406" s="608" t="s">
        <v>739</v>
      </c>
      <c r="C406" s="607" t="s">
        <v>19</v>
      </c>
      <c r="D406" s="607" t="s">
        <v>740</v>
      </c>
      <c r="E406" s="732" t="s">
        <v>545</v>
      </c>
      <c r="F406" s="732"/>
      <c r="G406" s="609" t="s">
        <v>21</v>
      </c>
      <c r="H406" s="610">
        <v>1</v>
      </c>
      <c r="I406" s="611">
        <v>8.2799999999999994</v>
      </c>
      <c r="J406" s="622">
        <v>8.2799999999999994</v>
      </c>
    </row>
    <row r="407" spans="1:10" ht="25.95" customHeight="1" x14ac:dyDescent="0.25">
      <c r="A407" s="621" t="s">
        <v>477</v>
      </c>
      <c r="B407" s="608" t="s">
        <v>741</v>
      </c>
      <c r="C407" s="607" t="s">
        <v>19</v>
      </c>
      <c r="D407" s="607" t="s">
        <v>742</v>
      </c>
      <c r="E407" s="732" t="s">
        <v>480</v>
      </c>
      <c r="F407" s="732"/>
      <c r="G407" s="609" t="s">
        <v>21</v>
      </c>
      <c r="H407" s="610">
        <v>1.1000000000000001</v>
      </c>
      <c r="I407" s="611">
        <v>2.58</v>
      </c>
      <c r="J407" s="622">
        <v>2.83</v>
      </c>
    </row>
    <row r="408" spans="1:10" x14ac:dyDescent="0.25">
      <c r="A408" s="623"/>
      <c r="B408" s="624"/>
      <c r="C408" s="624"/>
      <c r="D408" s="624"/>
      <c r="E408" s="624" t="s">
        <v>487</v>
      </c>
      <c r="F408" s="625">
        <v>3.6857264774909324</v>
      </c>
      <c r="G408" s="624" t="s">
        <v>488</v>
      </c>
      <c r="H408" s="625">
        <v>3.22</v>
      </c>
      <c r="I408" s="624" t="s">
        <v>489</v>
      </c>
      <c r="J408" s="626">
        <v>6.91</v>
      </c>
    </row>
    <row r="409" spans="1:10" x14ac:dyDescent="0.25">
      <c r="A409" s="623"/>
      <c r="B409" s="624"/>
      <c r="C409" s="624"/>
      <c r="D409" s="624"/>
      <c r="E409" s="624" t="s">
        <v>490</v>
      </c>
      <c r="F409" s="625">
        <v>4.21</v>
      </c>
      <c r="G409" s="624"/>
      <c r="H409" s="725" t="s">
        <v>491</v>
      </c>
      <c r="I409" s="725"/>
      <c r="J409" s="626">
        <v>18.73</v>
      </c>
    </row>
    <row r="410" spans="1:10" ht="30" customHeight="1" thickBot="1" x14ac:dyDescent="0.3">
      <c r="A410" s="627"/>
      <c r="B410" s="628"/>
      <c r="C410" s="628"/>
      <c r="D410" s="628"/>
      <c r="E410" s="628"/>
      <c r="F410" s="628"/>
      <c r="G410" s="628"/>
      <c r="H410" s="629"/>
      <c r="I410" s="628"/>
      <c r="J410" s="630"/>
    </row>
    <row r="411" spans="1:10" ht="1.05" customHeight="1" thickTop="1" x14ac:dyDescent="0.25">
      <c r="A411" s="631"/>
      <c r="B411" s="612"/>
      <c r="C411" s="612"/>
      <c r="D411" s="612"/>
      <c r="E411" s="612"/>
      <c r="F411" s="612"/>
      <c r="G411" s="612"/>
      <c r="H411" s="612"/>
      <c r="I411" s="612"/>
      <c r="J411" s="632"/>
    </row>
    <row r="412" spans="1:10" ht="24" customHeight="1" x14ac:dyDescent="0.25">
      <c r="A412" s="615" t="s">
        <v>743</v>
      </c>
      <c r="B412" s="597"/>
      <c r="C412" s="597"/>
      <c r="D412" s="597" t="s">
        <v>42</v>
      </c>
      <c r="E412" s="597"/>
      <c r="F412" s="730"/>
      <c r="G412" s="730"/>
      <c r="H412" s="598"/>
      <c r="I412" s="597"/>
      <c r="J412" s="616"/>
    </row>
    <row r="413" spans="1:10" ht="18" customHeight="1" x14ac:dyDescent="0.25">
      <c r="A413" s="617" t="s">
        <v>744</v>
      </c>
      <c r="B413" s="600" t="s">
        <v>3</v>
      </c>
      <c r="C413" s="599" t="s">
        <v>4</v>
      </c>
      <c r="D413" s="599" t="s">
        <v>5</v>
      </c>
      <c r="E413" s="726" t="s">
        <v>469</v>
      </c>
      <c r="F413" s="726"/>
      <c r="G413" s="601" t="s">
        <v>6</v>
      </c>
      <c r="H413" s="600" t="s">
        <v>7</v>
      </c>
      <c r="I413" s="600" t="s">
        <v>8</v>
      </c>
      <c r="J413" s="618" t="s">
        <v>9</v>
      </c>
    </row>
    <row r="414" spans="1:10" ht="25.95" customHeight="1" x14ac:dyDescent="0.25">
      <c r="A414" s="619" t="s">
        <v>470</v>
      </c>
      <c r="B414" s="603" t="s">
        <v>43</v>
      </c>
      <c r="C414" s="602" t="s">
        <v>19</v>
      </c>
      <c r="D414" s="602" t="s">
        <v>44</v>
      </c>
      <c r="E414" s="731" t="s">
        <v>581</v>
      </c>
      <c r="F414" s="731"/>
      <c r="G414" s="604" t="s">
        <v>24</v>
      </c>
      <c r="H414" s="605">
        <v>1</v>
      </c>
      <c r="I414" s="606">
        <v>11.13</v>
      </c>
      <c r="J414" s="620">
        <v>11.13</v>
      </c>
    </row>
    <row r="415" spans="1:10" ht="25.95" customHeight="1" x14ac:dyDescent="0.25">
      <c r="A415" s="621" t="s">
        <v>473</v>
      </c>
      <c r="B415" s="608" t="s">
        <v>546</v>
      </c>
      <c r="C415" s="607" t="s">
        <v>19</v>
      </c>
      <c r="D415" s="607" t="s">
        <v>547</v>
      </c>
      <c r="E415" s="732" t="s">
        <v>496</v>
      </c>
      <c r="F415" s="732"/>
      <c r="G415" s="609" t="s">
        <v>226</v>
      </c>
      <c r="H415" s="610">
        <v>3.5200000000000002E-2</v>
      </c>
      <c r="I415" s="611">
        <v>16.37</v>
      </c>
      <c r="J415" s="622">
        <v>0.56999999999999995</v>
      </c>
    </row>
    <row r="416" spans="1:10" ht="24" customHeight="1" x14ac:dyDescent="0.25">
      <c r="A416" s="621" t="s">
        <v>473</v>
      </c>
      <c r="B416" s="608" t="s">
        <v>548</v>
      </c>
      <c r="C416" s="607" t="s">
        <v>19</v>
      </c>
      <c r="D416" s="607" t="s">
        <v>525</v>
      </c>
      <c r="E416" s="732" t="s">
        <v>496</v>
      </c>
      <c r="F416" s="732"/>
      <c r="G416" s="609" t="s">
        <v>226</v>
      </c>
      <c r="H416" s="610">
        <v>3.5200000000000002E-2</v>
      </c>
      <c r="I416" s="611">
        <v>21.18</v>
      </c>
      <c r="J416" s="622">
        <v>0.74</v>
      </c>
    </row>
    <row r="417" spans="1:10" ht="39" customHeight="1" x14ac:dyDescent="0.25">
      <c r="A417" s="621" t="s">
        <v>477</v>
      </c>
      <c r="B417" s="608" t="s">
        <v>745</v>
      </c>
      <c r="C417" s="607" t="s">
        <v>19</v>
      </c>
      <c r="D417" s="607" t="s">
        <v>746</v>
      </c>
      <c r="E417" s="732" t="s">
        <v>480</v>
      </c>
      <c r="F417" s="732"/>
      <c r="G417" s="609" t="s">
        <v>24</v>
      </c>
      <c r="H417" s="610">
        <v>1</v>
      </c>
      <c r="I417" s="611">
        <v>0.94</v>
      </c>
      <c r="J417" s="622">
        <v>0.94</v>
      </c>
    </row>
    <row r="418" spans="1:10" ht="25.95" customHeight="1" x14ac:dyDescent="0.25">
      <c r="A418" s="621" t="s">
        <v>477</v>
      </c>
      <c r="B418" s="608" t="s">
        <v>747</v>
      </c>
      <c r="C418" s="607" t="s">
        <v>19</v>
      </c>
      <c r="D418" s="607" t="s">
        <v>748</v>
      </c>
      <c r="E418" s="732" t="s">
        <v>480</v>
      </c>
      <c r="F418" s="732"/>
      <c r="G418" s="609" t="s">
        <v>24</v>
      </c>
      <c r="H418" s="610">
        <v>1</v>
      </c>
      <c r="I418" s="611">
        <v>8.8800000000000008</v>
      </c>
      <c r="J418" s="622">
        <v>8.8800000000000008</v>
      </c>
    </row>
    <row r="419" spans="1:10" x14ac:dyDescent="0.25">
      <c r="A419" s="623"/>
      <c r="B419" s="624"/>
      <c r="C419" s="624"/>
      <c r="D419" s="624"/>
      <c r="E419" s="624" t="s">
        <v>487</v>
      </c>
      <c r="F419" s="625">
        <v>0.56005973970556855</v>
      </c>
      <c r="G419" s="624" t="s">
        <v>488</v>
      </c>
      <c r="H419" s="625">
        <v>0.49</v>
      </c>
      <c r="I419" s="624" t="s">
        <v>489</v>
      </c>
      <c r="J419" s="626">
        <v>1.05</v>
      </c>
    </row>
    <row r="420" spans="1:10" x14ac:dyDescent="0.25">
      <c r="A420" s="623"/>
      <c r="B420" s="624"/>
      <c r="C420" s="624"/>
      <c r="D420" s="624"/>
      <c r="E420" s="624" t="s">
        <v>490</v>
      </c>
      <c r="F420" s="625">
        <v>3.23</v>
      </c>
      <c r="G420" s="624"/>
      <c r="H420" s="725" t="s">
        <v>491</v>
      </c>
      <c r="I420" s="725"/>
      <c r="J420" s="626">
        <v>14.36</v>
      </c>
    </row>
    <row r="421" spans="1:10" ht="30" customHeight="1" thickBot="1" x14ac:dyDescent="0.3">
      <c r="A421" s="627"/>
      <c r="B421" s="628"/>
      <c r="C421" s="628"/>
      <c r="D421" s="628"/>
      <c r="E421" s="628"/>
      <c r="F421" s="628"/>
      <c r="G421" s="628"/>
      <c r="H421" s="629"/>
      <c r="I421" s="628"/>
      <c r="J421" s="630"/>
    </row>
    <row r="422" spans="1:10" ht="1.05" customHeight="1" thickTop="1" x14ac:dyDescent="0.25">
      <c r="A422" s="631"/>
      <c r="B422" s="612"/>
      <c r="C422" s="612"/>
      <c r="D422" s="612"/>
      <c r="E422" s="612"/>
      <c r="F422" s="612"/>
      <c r="G422" s="612"/>
      <c r="H422" s="612"/>
      <c r="I422" s="612"/>
      <c r="J422" s="632"/>
    </row>
    <row r="423" spans="1:10" ht="18" customHeight="1" x14ac:dyDescent="0.25">
      <c r="A423" s="617" t="s">
        <v>749</v>
      </c>
      <c r="B423" s="600" t="s">
        <v>3</v>
      </c>
      <c r="C423" s="599" t="s">
        <v>4</v>
      </c>
      <c r="D423" s="599" t="s">
        <v>5</v>
      </c>
      <c r="E423" s="726" t="s">
        <v>469</v>
      </c>
      <c r="F423" s="726"/>
      <c r="G423" s="601" t="s">
        <v>6</v>
      </c>
      <c r="H423" s="600" t="s">
        <v>7</v>
      </c>
      <c r="I423" s="600" t="s">
        <v>8</v>
      </c>
      <c r="J423" s="618" t="s">
        <v>9</v>
      </c>
    </row>
    <row r="424" spans="1:10" ht="25.95" customHeight="1" x14ac:dyDescent="0.25">
      <c r="A424" s="619" t="s">
        <v>470</v>
      </c>
      <c r="B424" s="603" t="s">
        <v>750</v>
      </c>
      <c r="C424" s="602" t="s">
        <v>19</v>
      </c>
      <c r="D424" s="602" t="s">
        <v>268</v>
      </c>
      <c r="E424" s="731" t="s">
        <v>581</v>
      </c>
      <c r="F424" s="731"/>
      <c r="G424" s="604" t="s">
        <v>24</v>
      </c>
      <c r="H424" s="605">
        <v>1</v>
      </c>
      <c r="I424" s="606">
        <v>22.13</v>
      </c>
      <c r="J424" s="620">
        <v>22.13</v>
      </c>
    </row>
    <row r="425" spans="1:10" ht="25.95" customHeight="1" x14ac:dyDescent="0.25">
      <c r="A425" s="621" t="s">
        <v>473</v>
      </c>
      <c r="B425" s="608" t="s">
        <v>546</v>
      </c>
      <c r="C425" s="607" t="s">
        <v>19</v>
      </c>
      <c r="D425" s="607" t="s">
        <v>547</v>
      </c>
      <c r="E425" s="732" t="s">
        <v>496</v>
      </c>
      <c r="F425" s="732"/>
      <c r="G425" s="609" t="s">
        <v>226</v>
      </c>
      <c r="H425" s="610">
        <v>0.18920000000000001</v>
      </c>
      <c r="I425" s="611">
        <v>16.37</v>
      </c>
      <c r="J425" s="622">
        <v>3.09</v>
      </c>
    </row>
    <row r="426" spans="1:10" ht="24" customHeight="1" x14ac:dyDescent="0.25">
      <c r="A426" s="621" t="s">
        <v>473</v>
      </c>
      <c r="B426" s="608" t="s">
        <v>548</v>
      </c>
      <c r="C426" s="607" t="s">
        <v>19</v>
      </c>
      <c r="D426" s="607" t="s">
        <v>525</v>
      </c>
      <c r="E426" s="732" t="s">
        <v>496</v>
      </c>
      <c r="F426" s="732"/>
      <c r="G426" s="609" t="s">
        <v>226</v>
      </c>
      <c r="H426" s="610">
        <v>0.18920000000000001</v>
      </c>
      <c r="I426" s="611">
        <v>21.18</v>
      </c>
      <c r="J426" s="622">
        <v>4</v>
      </c>
    </row>
    <row r="427" spans="1:10" ht="39" customHeight="1" x14ac:dyDescent="0.25">
      <c r="A427" s="621" t="s">
        <v>477</v>
      </c>
      <c r="B427" s="608" t="s">
        <v>751</v>
      </c>
      <c r="C427" s="607" t="s">
        <v>19</v>
      </c>
      <c r="D427" s="607" t="s">
        <v>752</v>
      </c>
      <c r="E427" s="732" t="s">
        <v>480</v>
      </c>
      <c r="F427" s="732"/>
      <c r="G427" s="609" t="s">
        <v>24</v>
      </c>
      <c r="H427" s="610">
        <v>1</v>
      </c>
      <c r="I427" s="611">
        <v>1.88</v>
      </c>
      <c r="J427" s="622">
        <v>1.88</v>
      </c>
    </row>
    <row r="428" spans="1:10" ht="25.95" customHeight="1" x14ac:dyDescent="0.25">
      <c r="A428" s="621" t="s">
        <v>477</v>
      </c>
      <c r="B428" s="608" t="s">
        <v>753</v>
      </c>
      <c r="C428" s="607" t="s">
        <v>19</v>
      </c>
      <c r="D428" s="607" t="s">
        <v>754</v>
      </c>
      <c r="E428" s="732" t="s">
        <v>480</v>
      </c>
      <c r="F428" s="732"/>
      <c r="G428" s="609" t="s">
        <v>24</v>
      </c>
      <c r="H428" s="610">
        <v>1</v>
      </c>
      <c r="I428" s="611">
        <v>13.16</v>
      </c>
      <c r="J428" s="622">
        <v>13.16</v>
      </c>
    </row>
    <row r="429" spans="1:10" x14ac:dyDescent="0.25">
      <c r="A429" s="623"/>
      <c r="B429" s="624"/>
      <c r="C429" s="624"/>
      <c r="D429" s="624"/>
      <c r="E429" s="624" t="s">
        <v>487</v>
      </c>
      <c r="F429" s="625">
        <v>3.0243225944100702</v>
      </c>
      <c r="G429" s="624" t="s">
        <v>488</v>
      </c>
      <c r="H429" s="625">
        <v>2.65</v>
      </c>
      <c r="I429" s="624" t="s">
        <v>489</v>
      </c>
      <c r="J429" s="626">
        <v>5.67</v>
      </c>
    </row>
    <row r="430" spans="1:10" x14ac:dyDescent="0.25">
      <c r="A430" s="623"/>
      <c r="B430" s="624"/>
      <c r="C430" s="624"/>
      <c r="D430" s="624"/>
      <c r="E430" s="624" t="s">
        <v>490</v>
      </c>
      <c r="F430" s="625">
        <v>6.43</v>
      </c>
      <c r="G430" s="624"/>
      <c r="H430" s="725" t="s">
        <v>491</v>
      </c>
      <c r="I430" s="725"/>
      <c r="J430" s="626">
        <v>28.56</v>
      </c>
    </row>
    <row r="431" spans="1:10" ht="30" customHeight="1" thickBot="1" x14ac:dyDescent="0.3">
      <c r="A431" s="627"/>
      <c r="B431" s="628"/>
      <c r="C431" s="628"/>
      <c r="D431" s="628"/>
      <c r="E431" s="628"/>
      <c r="F431" s="628"/>
      <c r="G431" s="628" t="s">
        <v>492</v>
      </c>
      <c r="H431" s="629">
        <v>1</v>
      </c>
      <c r="I431" s="628" t="s">
        <v>493</v>
      </c>
      <c r="J431" s="630">
        <v>28.56</v>
      </c>
    </row>
    <row r="432" spans="1:10" ht="1.05" customHeight="1" thickTop="1" x14ac:dyDescent="0.25">
      <c r="A432" s="631"/>
      <c r="B432" s="612"/>
      <c r="C432" s="612"/>
      <c r="D432" s="612"/>
      <c r="E432" s="612"/>
      <c r="F432" s="612"/>
      <c r="G432" s="612"/>
      <c r="H432" s="612"/>
      <c r="I432" s="612"/>
      <c r="J432" s="632"/>
    </row>
    <row r="433" spans="1:10" ht="24" customHeight="1" x14ac:dyDescent="0.25">
      <c r="A433" s="615" t="s">
        <v>755</v>
      </c>
      <c r="B433" s="597"/>
      <c r="C433" s="597"/>
      <c r="D433" s="597" t="s">
        <v>45</v>
      </c>
      <c r="E433" s="597"/>
      <c r="F433" s="730"/>
      <c r="G433" s="730"/>
      <c r="H433" s="598"/>
      <c r="I433" s="597"/>
      <c r="J433" s="616"/>
    </row>
    <row r="434" spans="1:10" ht="18" customHeight="1" x14ac:dyDescent="0.25">
      <c r="A434" s="617" t="s">
        <v>756</v>
      </c>
      <c r="B434" s="600" t="s">
        <v>3</v>
      </c>
      <c r="C434" s="599" t="s">
        <v>4</v>
      </c>
      <c r="D434" s="599" t="s">
        <v>5</v>
      </c>
      <c r="E434" s="726" t="s">
        <v>469</v>
      </c>
      <c r="F434" s="726"/>
      <c r="G434" s="601" t="s">
        <v>6</v>
      </c>
      <c r="H434" s="600" t="s">
        <v>7</v>
      </c>
      <c r="I434" s="600" t="s">
        <v>8</v>
      </c>
      <c r="J434" s="618" t="s">
        <v>9</v>
      </c>
    </row>
    <row r="435" spans="1:10" ht="25.95" customHeight="1" x14ac:dyDescent="0.25">
      <c r="A435" s="619" t="s">
        <v>470</v>
      </c>
      <c r="B435" s="603" t="s">
        <v>757</v>
      </c>
      <c r="C435" s="602" t="s">
        <v>19</v>
      </c>
      <c r="D435" s="602" t="s">
        <v>391</v>
      </c>
      <c r="E435" s="731" t="s">
        <v>581</v>
      </c>
      <c r="F435" s="731"/>
      <c r="G435" s="604" t="s">
        <v>24</v>
      </c>
      <c r="H435" s="605">
        <v>1</v>
      </c>
      <c r="I435" s="606">
        <v>27.19</v>
      </c>
      <c r="J435" s="620">
        <v>27.19</v>
      </c>
    </row>
    <row r="436" spans="1:10" ht="25.95" customHeight="1" x14ac:dyDescent="0.25">
      <c r="A436" s="621" t="s">
        <v>473</v>
      </c>
      <c r="B436" s="608" t="s">
        <v>546</v>
      </c>
      <c r="C436" s="607" t="s">
        <v>19</v>
      </c>
      <c r="D436" s="607" t="s">
        <v>547</v>
      </c>
      <c r="E436" s="732" t="s">
        <v>496</v>
      </c>
      <c r="F436" s="732"/>
      <c r="G436" s="609" t="s">
        <v>226</v>
      </c>
      <c r="H436" s="610">
        <v>0.1033</v>
      </c>
      <c r="I436" s="611">
        <v>16.37</v>
      </c>
      <c r="J436" s="622">
        <v>1.69</v>
      </c>
    </row>
    <row r="437" spans="1:10" ht="24" customHeight="1" x14ac:dyDescent="0.25">
      <c r="A437" s="621" t="s">
        <v>473</v>
      </c>
      <c r="B437" s="608" t="s">
        <v>548</v>
      </c>
      <c r="C437" s="607" t="s">
        <v>19</v>
      </c>
      <c r="D437" s="607" t="s">
        <v>525</v>
      </c>
      <c r="E437" s="732" t="s">
        <v>496</v>
      </c>
      <c r="F437" s="732"/>
      <c r="G437" s="609" t="s">
        <v>226</v>
      </c>
      <c r="H437" s="610">
        <v>0.24779999999999999</v>
      </c>
      <c r="I437" s="611">
        <v>21.18</v>
      </c>
      <c r="J437" s="622">
        <v>5.24</v>
      </c>
    </row>
    <row r="438" spans="1:10" ht="24" customHeight="1" x14ac:dyDescent="0.25">
      <c r="A438" s="621" t="s">
        <v>477</v>
      </c>
      <c r="B438" s="608" t="s">
        <v>758</v>
      </c>
      <c r="C438" s="607" t="s">
        <v>19</v>
      </c>
      <c r="D438" s="607" t="s">
        <v>759</v>
      </c>
      <c r="E438" s="732" t="s">
        <v>480</v>
      </c>
      <c r="F438" s="732"/>
      <c r="G438" s="609" t="s">
        <v>24</v>
      </c>
      <c r="H438" s="610">
        <v>2</v>
      </c>
      <c r="I438" s="611">
        <v>2.56</v>
      </c>
      <c r="J438" s="622">
        <v>5.12</v>
      </c>
    </row>
    <row r="439" spans="1:10" ht="24" customHeight="1" x14ac:dyDescent="0.25">
      <c r="A439" s="621" t="s">
        <v>477</v>
      </c>
      <c r="B439" s="608" t="s">
        <v>760</v>
      </c>
      <c r="C439" s="607" t="s">
        <v>19</v>
      </c>
      <c r="D439" s="607" t="s">
        <v>761</v>
      </c>
      <c r="E439" s="732" t="s">
        <v>480</v>
      </c>
      <c r="F439" s="732"/>
      <c r="G439" s="609" t="s">
        <v>24</v>
      </c>
      <c r="H439" s="610">
        <v>1</v>
      </c>
      <c r="I439" s="611">
        <v>15.14</v>
      </c>
      <c r="J439" s="622">
        <v>15.14</v>
      </c>
    </row>
    <row r="440" spans="1:10" x14ac:dyDescent="0.25">
      <c r="A440" s="623"/>
      <c r="B440" s="624"/>
      <c r="C440" s="624"/>
      <c r="D440" s="624"/>
      <c r="E440" s="624" t="s">
        <v>487</v>
      </c>
      <c r="F440" s="625">
        <v>2.9816513761467891</v>
      </c>
      <c r="G440" s="624" t="s">
        <v>488</v>
      </c>
      <c r="H440" s="625">
        <v>2.61</v>
      </c>
      <c r="I440" s="624" t="s">
        <v>489</v>
      </c>
      <c r="J440" s="626">
        <v>5.59</v>
      </c>
    </row>
    <row r="441" spans="1:10" x14ac:dyDescent="0.25">
      <c r="A441" s="623"/>
      <c r="B441" s="624"/>
      <c r="C441" s="624"/>
      <c r="D441" s="624"/>
      <c r="E441" s="624" t="s">
        <v>490</v>
      </c>
      <c r="F441" s="625">
        <v>7.9</v>
      </c>
      <c r="G441" s="624"/>
      <c r="H441" s="725" t="s">
        <v>491</v>
      </c>
      <c r="I441" s="725"/>
      <c r="J441" s="626">
        <v>35.090000000000003</v>
      </c>
    </row>
    <row r="442" spans="1:10" ht="30" customHeight="1" thickBot="1" x14ac:dyDescent="0.3">
      <c r="A442" s="627"/>
      <c r="B442" s="628"/>
      <c r="C442" s="628"/>
      <c r="D442" s="628"/>
      <c r="E442" s="628"/>
      <c r="F442" s="628"/>
      <c r="G442" s="628"/>
      <c r="H442" s="629"/>
      <c r="I442" s="628"/>
      <c r="J442" s="630"/>
    </row>
    <row r="443" spans="1:10" ht="1.05" customHeight="1" thickTop="1" x14ac:dyDescent="0.25">
      <c r="A443" s="631"/>
      <c r="B443" s="612"/>
      <c r="C443" s="612"/>
      <c r="D443" s="612"/>
      <c r="E443" s="612"/>
      <c r="F443" s="612"/>
      <c r="G443" s="612"/>
      <c r="H443" s="612"/>
      <c r="I443" s="612"/>
      <c r="J443" s="632"/>
    </row>
    <row r="444" spans="1:10" ht="24" customHeight="1" x14ac:dyDescent="0.25">
      <c r="A444" s="615" t="s">
        <v>762</v>
      </c>
      <c r="B444" s="597"/>
      <c r="C444" s="597"/>
      <c r="D444" s="597" t="s">
        <v>46</v>
      </c>
      <c r="E444" s="597"/>
      <c r="F444" s="730"/>
      <c r="G444" s="730"/>
      <c r="H444" s="598"/>
      <c r="I444" s="597"/>
      <c r="J444" s="616"/>
    </row>
    <row r="445" spans="1:10" ht="18" customHeight="1" x14ac:dyDescent="0.25">
      <c r="A445" s="617" t="s">
        <v>763</v>
      </c>
      <c r="B445" s="600" t="s">
        <v>3</v>
      </c>
      <c r="C445" s="599" t="s">
        <v>4</v>
      </c>
      <c r="D445" s="599" t="s">
        <v>5</v>
      </c>
      <c r="E445" s="726" t="s">
        <v>469</v>
      </c>
      <c r="F445" s="726"/>
      <c r="G445" s="601" t="s">
        <v>6</v>
      </c>
      <c r="H445" s="600" t="s">
        <v>7</v>
      </c>
      <c r="I445" s="600" t="s">
        <v>8</v>
      </c>
      <c r="J445" s="618" t="s">
        <v>9</v>
      </c>
    </row>
    <row r="446" spans="1:10" ht="25.95" customHeight="1" x14ac:dyDescent="0.25">
      <c r="A446" s="619" t="s">
        <v>470</v>
      </c>
      <c r="B446" s="603" t="s">
        <v>764</v>
      </c>
      <c r="C446" s="602" t="s">
        <v>13</v>
      </c>
      <c r="D446" s="602" t="s">
        <v>444</v>
      </c>
      <c r="E446" s="731" t="s">
        <v>472</v>
      </c>
      <c r="F446" s="731"/>
      <c r="G446" s="604" t="s">
        <v>24</v>
      </c>
      <c r="H446" s="605">
        <v>1</v>
      </c>
      <c r="I446" s="606">
        <v>713.34</v>
      </c>
      <c r="J446" s="620">
        <v>713.34</v>
      </c>
    </row>
    <row r="447" spans="1:10" ht="25.95" customHeight="1" x14ac:dyDescent="0.25">
      <c r="A447" s="621" t="s">
        <v>473</v>
      </c>
      <c r="B447" s="608" t="s">
        <v>712</v>
      </c>
      <c r="C447" s="607" t="s">
        <v>13</v>
      </c>
      <c r="D447" s="607" t="s">
        <v>547</v>
      </c>
      <c r="E447" s="732" t="s">
        <v>472</v>
      </c>
      <c r="F447" s="732"/>
      <c r="G447" s="609" t="s">
        <v>226</v>
      </c>
      <c r="H447" s="610">
        <v>2</v>
      </c>
      <c r="I447" s="611">
        <v>18.309999999999999</v>
      </c>
      <c r="J447" s="622">
        <v>36.619999999999997</v>
      </c>
    </row>
    <row r="448" spans="1:10" ht="24" customHeight="1" x14ac:dyDescent="0.25">
      <c r="A448" s="621" t="s">
        <v>473</v>
      </c>
      <c r="B448" s="608" t="s">
        <v>524</v>
      </c>
      <c r="C448" s="607" t="s">
        <v>13</v>
      </c>
      <c r="D448" s="607" t="s">
        <v>525</v>
      </c>
      <c r="E448" s="732" t="s">
        <v>472</v>
      </c>
      <c r="F448" s="732"/>
      <c r="G448" s="609" t="s">
        <v>226</v>
      </c>
      <c r="H448" s="610">
        <v>4</v>
      </c>
      <c r="I448" s="611">
        <v>23.12</v>
      </c>
      <c r="J448" s="622">
        <v>92.48</v>
      </c>
    </row>
    <row r="449" spans="1:10" ht="25.95" customHeight="1" x14ac:dyDescent="0.25">
      <c r="A449" s="621" t="s">
        <v>477</v>
      </c>
      <c r="B449" s="608" t="s">
        <v>765</v>
      </c>
      <c r="C449" s="607" t="s">
        <v>13</v>
      </c>
      <c r="D449" s="607" t="s">
        <v>444</v>
      </c>
      <c r="E449" s="732" t="s">
        <v>480</v>
      </c>
      <c r="F449" s="732"/>
      <c r="G449" s="609" t="s">
        <v>24</v>
      </c>
      <c r="H449" s="610">
        <v>1</v>
      </c>
      <c r="I449" s="611">
        <v>584.24</v>
      </c>
      <c r="J449" s="622">
        <v>584.24</v>
      </c>
    </row>
    <row r="450" spans="1:10" x14ac:dyDescent="0.25">
      <c r="A450" s="623"/>
      <c r="B450" s="624"/>
      <c r="C450" s="624"/>
      <c r="D450" s="624"/>
      <c r="E450" s="624" t="s">
        <v>487</v>
      </c>
      <c r="F450" s="625">
        <v>50.522722399999999</v>
      </c>
      <c r="G450" s="624" t="s">
        <v>488</v>
      </c>
      <c r="H450" s="625">
        <v>44.2</v>
      </c>
      <c r="I450" s="624" t="s">
        <v>489</v>
      </c>
      <c r="J450" s="626">
        <v>94.72</v>
      </c>
    </row>
    <row r="451" spans="1:10" x14ac:dyDescent="0.25">
      <c r="A451" s="623"/>
      <c r="B451" s="624"/>
      <c r="C451" s="624"/>
      <c r="D451" s="624"/>
      <c r="E451" s="624" t="s">
        <v>490</v>
      </c>
      <c r="F451" s="625">
        <v>207.29</v>
      </c>
      <c r="G451" s="624"/>
      <c r="H451" s="725" t="s">
        <v>491</v>
      </c>
      <c r="I451" s="725"/>
      <c r="J451" s="626">
        <v>920.64</v>
      </c>
    </row>
    <row r="452" spans="1:10" ht="30" customHeight="1" thickBot="1" x14ac:dyDescent="0.3">
      <c r="A452" s="627"/>
      <c r="B452" s="628"/>
      <c r="C452" s="628"/>
      <c r="D452" s="628"/>
      <c r="E452" s="628"/>
      <c r="F452" s="628"/>
      <c r="G452" s="628"/>
      <c r="H452" s="629"/>
      <c r="I452" s="628"/>
      <c r="J452" s="630"/>
    </row>
    <row r="453" spans="1:10" ht="1.05" customHeight="1" thickTop="1" x14ac:dyDescent="0.25">
      <c r="A453" s="631"/>
      <c r="B453" s="612"/>
      <c r="C453" s="612"/>
      <c r="D453" s="612"/>
      <c r="E453" s="612"/>
      <c r="F453" s="612"/>
      <c r="G453" s="612"/>
      <c r="H453" s="612"/>
      <c r="I453" s="612"/>
      <c r="J453" s="632"/>
    </row>
    <row r="454" spans="1:10" ht="24" customHeight="1" x14ac:dyDescent="0.25">
      <c r="A454" s="615" t="s">
        <v>766</v>
      </c>
      <c r="B454" s="597"/>
      <c r="C454" s="597"/>
      <c r="D454" s="597" t="s">
        <v>308</v>
      </c>
      <c r="E454" s="597"/>
      <c r="F454" s="730"/>
      <c r="G454" s="730"/>
      <c r="H454" s="598"/>
      <c r="I454" s="597"/>
      <c r="J454" s="616"/>
    </row>
    <row r="455" spans="1:10" ht="18" customHeight="1" x14ac:dyDescent="0.25">
      <c r="A455" s="617" t="s">
        <v>767</v>
      </c>
      <c r="B455" s="600" t="s">
        <v>3</v>
      </c>
      <c r="C455" s="599" t="s">
        <v>4</v>
      </c>
      <c r="D455" s="599" t="s">
        <v>5</v>
      </c>
      <c r="E455" s="726" t="s">
        <v>469</v>
      </c>
      <c r="F455" s="726"/>
      <c r="G455" s="601" t="s">
        <v>6</v>
      </c>
      <c r="H455" s="600" t="s">
        <v>7</v>
      </c>
      <c r="I455" s="600" t="s">
        <v>8</v>
      </c>
      <c r="J455" s="618" t="s">
        <v>9</v>
      </c>
    </row>
    <row r="456" spans="1:10" ht="24" customHeight="1" x14ac:dyDescent="0.25">
      <c r="A456" s="619" t="s">
        <v>470</v>
      </c>
      <c r="B456" s="603" t="s">
        <v>768</v>
      </c>
      <c r="C456" s="602" t="s">
        <v>13</v>
      </c>
      <c r="D456" s="602" t="s">
        <v>227</v>
      </c>
      <c r="E456" s="731" t="s">
        <v>472</v>
      </c>
      <c r="F456" s="731"/>
      <c r="G456" s="604" t="s">
        <v>15</v>
      </c>
      <c r="H456" s="605">
        <v>1</v>
      </c>
      <c r="I456" s="606">
        <v>7.18</v>
      </c>
      <c r="J456" s="620">
        <v>7.18</v>
      </c>
    </row>
    <row r="457" spans="1:10" ht="24" customHeight="1" x14ac:dyDescent="0.25">
      <c r="A457" s="621" t="s">
        <v>473</v>
      </c>
      <c r="B457" s="608" t="s">
        <v>476</v>
      </c>
      <c r="C457" s="607" t="s">
        <v>13</v>
      </c>
      <c r="D457" s="607" t="s">
        <v>225</v>
      </c>
      <c r="E457" s="732" t="s">
        <v>472</v>
      </c>
      <c r="F457" s="732"/>
      <c r="G457" s="609" t="s">
        <v>226</v>
      </c>
      <c r="H457" s="610">
        <v>0.4</v>
      </c>
      <c r="I457" s="611">
        <v>17.95</v>
      </c>
      <c r="J457" s="622">
        <v>7.18</v>
      </c>
    </row>
    <row r="458" spans="1:10" x14ac:dyDescent="0.25">
      <c r="A458" s="623"/>
      <c r="B458" s="624"/>
      <c r="C458" s="624"/>
      <c r="D458" s="624"/>
      <c r="E458" s="624" t="s">
        <v>487</v>
      </c>
      <c r="F458" s="625">
        <v>2.6402816300405378</v>
      </c>
      <c r="G458" s="624" t="s">
        <v>488</v>
      </c>
      <c r="H458" s="625">
        <v>2.31</v>
      </c>
      <c r="I458" s="624" t="s">
        <v>489</v>
      </c>
      <c r="J458" s="626">
        <v>4.95</v>
      </c>
    </row>
    <row r="459" spans="1:10" x14ac:dyDescent="0.25">
      <c r="A459" s="623"/>
      <c r="B459" s="624"/>
      <c r="C459" s="624"/>
      <c r="D459" s="624"/>
      <c r="E459" s="624" t="s">
        <v>490</v>
      </c>
      <c r="F459" s="625">
        <v>2.08</v>
      </c>
      <c r="G459" s="624"/>
      <c r="H459" s="725" t="s">
        <v>491</v>
      </c>
      <c r="I459" s="725"/>
      <c r="J459" s="626">
        <v>9.27</v>
      </c>
    </row>
    <row r="460" spans="1:10" ht="30" customHeight="1" thickBot="1" x14ac:dyDescent="0.3">
      <c r="A460" s="627"/>
      <c r="B460" s="628"/>
      <c r="C460" s="628"/>
      <c r="D460" s="628"/>
      <c r="E460" s="628"/>
      <c r="F460" s="628"/>
      <c r="G460" s="628"/>
      <c r="H460" s="629"/>
      <c r="I460" s="628"/>
      <c r="J460" s="630"/>
    </row>
    <row r="461" spans="1:10" ht="1.05" customHeight="1" thickTop="1" x14ac:dyDescent="0.25">
      <c r="A461" s="631"/>
      <c r="B461" s="612"/>
      <c r="C461" s="612"/>
      <c r="D461" s="612"/>
      <c r="E461" s="612"/>
      <c r="F461" s="612"/>
      <c r="G461" s="612"/>
      <c r="H461" s="612"/>
      <c r="I461" s="612"/>
      <c r="J461" s="632"/>
    </row>
    <row r="462" spans="1:10" x14ac:dyDescent="0.25">
      <c r="A462" s="633"/>
      <c r="B462" s="634"/>
      <c r="C462" s="634"/>
      <c r="D462" s="634"/>
      <c r="E462" s="634"/>
      <c r="F462" s="634"/>
      <c r="G462" s="634"/>
      <c r="H462" s="634"/>
      <c r="I462" s="634"/>
      <c r="J462" s="635"/>
    </row>
    <row r="463" spans="1:10" x14ac:dyDescent="0.25">
      <c r="A463" s="722" t="str">
        <f>'Orçamento Sintético '!A88</f>
        <v xml:space="preserve"> TUCUMÃ-PA, 22 DE JANEIRO DE 2024.</v>
      </c>
      <c r="B463" s="723"/>
      <c r="C463" s="723"/>
      <c r="D463" s="723"/>
      <c r="E463" s="723"/>
      <c r="F463" s="723"/>
      <c r="G463" s="723"/>
      <c r="H463" s="723"/>
      <c r="I463" s="723"/>
      <c r="J463" s="724"/>
    </row>
    <row r="464" spans="1:10" ht="195" customHeight="1" thickBot="1" x14ac:dyDescent="0.3">
      <c r="A464" s="735"/>
      <c r="B464" s="736"/>
      <c r="C464" s="736"/>
      <c r="D464" s="736"/>
      <c r="E464" s="736"/>
      <c r="F464" s="736"/>
      <c r="G464" s="736"/>
      <c r="H464" s="736"/>
      <c r="I464" s="736"/>
      <c r="J464" s="737"/>
    </row>
  </sheetData>
  <mergeCells count="334">
    <mergeCell ref="A464:J464"/>
    <mergeCell ref="E455:F455"/>
    <mergeCell ref="E456:F456"/>
    <mergeCell ref="E457:F457"/>
    <mergeCell ref="H459:I459"/>
    <mergeCell ref="E446:F446"/>
    <mergeCell ref="E447:F447"/>
    <mergeCell ref="E448:F448"/>
    <mergeCell ref="E449:F449"/>
    <mergeCell ref="H451:I451"/>
    <mergeCell ref="F454:G454"/>
    <mergeCell ref="E437:F437"/>
    <mergeCell ref="E438:F438"/>
    <mergeCell ref="E439:F439"/>
    <mergeCell ref="H441:I441"/>
    <mergeCell ref="F444:G444"/>
    <mergeCell ref="E445:F445"/>
    <mergeCell ref="E428:F428"/>
    <mergeCell ref="H430:I430"/>
    <mergeCell ref="F433:G433"/>
    <mergeCell ref="E434:F434"/>
    <mergeCell ref="E435:F435"/>
    <mergeCell ref="E436:F436"/>
    <mergeCell ref="H420:I420"/>
    <mergeCell ref="E423:F423"/>
    <mergeCell ref="E424:F424"/>
    <mergeCell ref="E425:F425"/>
    <mergeCell ref="E426:F426"/>
    <mergeCell ref="E427:F427"/>
    <mergeCell ref="E413:F413"/>
    <mergeCell ref="E414:F414"/>
    <mergeCell ref="E415:F415"/>
    <mergeCell ref="E416:F416"/>
    <mergeCell ref="E417:F417"/>
    <mergeCell ref="E418:F418"/>
    <mergeCell ref="E404:F404"/>
    <mergeCell ref="E405:F405"/>
    <mergeCell ref="E406:F406"/>
    <mergeCell ref="E407:F407"/>
    <mergeCell ref="H409:I409"/>
    <mergeCell ref="F412:G412"/>
    <mergeCell ref="E395:F395"/>
    <mergeCell ref="E396:F396"/>
    <mergeCell ref="E397:F397"/>
    <mergeCell ref="H399:I399"/>
    <mergeCell ref="E402:F402"/>
    <mergeCell ref="E403:F403"/>
    <mergeCell ref="E386:F386"/>
    <mergeCell ref="E387:F387"/>
    <mergeCell ref="H389:I389"/>
    <mergeCell ref="F392:G392"/>
    <mergeCell ref="E393:F393"/>
    <mergeCell ref="E394:F394"/>
    <mergeCell ref="E377:F377"/>
    <mergeCell ref="H379:I379"/>
    <mergeCell ref="E382:F382"/>
    <mergeCell ref="E383:F383"/>
    <mergeCell ref="E384:F384"/>
    <mergeCell ref="E385:F385"/>
    <mergeCell ref="F371:G371"/>
    <mergeCell ref="E372:F372"/>
    <mergeCell ref="E373:F373"/>
    <mergeCell ref="E374:F374"/>
    <mergeCell ref="E375:F375"/>
    <mergeCell ref="E376:F376"/>
    <mergeCell ref="E362:F362"/>
    <mergeCell ref="E363:F363"/>
    <mergeCell ref="E364:F364"/>
    <mergeCell ref="E365:F365"/>
    <mergeCell ref="E366:F366"/>
    <mergeCell ref="H368:I368"/>
    <mergeCell ref="E353:F353"/>
    <mergeCell ref="H355:I355"/>
    <mergeCell ref="F358:G358"/>
    <mergeCell ref="F359:G359"/>
    <mergeCell ref="E360:F360"/>
    <mergeCell ref="E361:F361"/>
    <mergeCell ref="E344:F344"/>
    <mergeCell ref="H346:I346"/>
    <mergeCell ref="E349:F349"/>
    <mergeCell ref="E350:F350"/>
    <mergeCell ref="E351:F351"/>
    <mergeCell ref="E352:F352"/>
    <mergeCell ref="E335:F335"/>
    <mergeCell ref="H337:I337"/>
    <mergeCell ref="E340:F340"/>
    <mergeCell ref="E341:F341"/>
    <mergeCell ref="E342:F342"/>
    <mergeCell ref="E343:F343"/>
    <mergeCell ref="F329:G329"/>
    <mergeCell ref="E330:F330"/>
    <mergeCell ref="E331:F331"/>
    <mergeCell ref="E332:F332"/>
    <mergeCell ref="E333:F333"/>
    <mergeCell ref="E334:F334"/>
    <mergeCell ref="E320:F320"/>
    <mergeCell ref="E321:F321"/>
    <mergeCell ref="E322:F322"/>
    <mergeCell ref="E323:F323"/>
    <mergeCell ref="E324:F324"/>
    <mergeCell ref="H326:I326"/>
    <mergeCell ref="E311:F311"/>
    <mergeCell ref="E312:F312"/>
    <mergeCell ref="H314:I314"/>
    <mergeCell ref="F317:G317"/>
    <mergeCell ref="E318:F318"/>
    <mergeCell ref="E319:F319"/>
    <mergeCell ref="E302:F302"/>
    <mergeCell ref="H304:I304"/>
    <mergeCell ref="F307:G307"/>
    <mergeCell ref="E308:F308"/>
    <mergeCell ref="E309:F309"/>
    <mergeCell ref="E310:F310"/>
    <mergeCell ref="H294:I294"/>
    <mergeCell ref="F297:G297"/>
    <mergeCell ref="E298:F298"/>
    <mergeCell ref="E299:F299"/>
    <mergeCell ref="E300:F300"/>
    <mergeCell ref="E301:F301"/>
    <mergeCell ref="E287:F287"/>
    <mergeCell ref="E288:F288"/>
    <mergeCell ref="E289:F289"/>
    <mergeCell ref="E290:F290"/>
    <mergeCell ref="E291:F291"/>
    <mergeCell ref="E292:F292"/>
    <mergeCell ref="E278:F278"/>
    <mergeCell ref="E279:F279"/>
    <mergeCell ref="E280:F280"/>
    <mergeCell ref="H282:I282"/>
    <mergeCell ref="F285:G285"/>
    <mergeCell ref="E286:F286"/>
    <mergeCell ref="E269:F269"/>
    <mergeCell ref="E270:F270"/>
    <mergeCell ref="E271:F271"/>
    <mergeCell ref="H273:I273"/>
    <mergeCell ref="E276:F276"/>
    <mergeCell ref="E277:F277"/>
    <mergeCell ref="E260:F260"/>
    <mergeCell ref="E261:F261"/>
    <mergeCell ref="H263:I263"/>
    <mergeCell ref="E266:F266"/>
    <mergeCell ref="E267:F267"/>
    <mergeCell ref="E268:F268"/>
    <mergeCell ref="H252:I252"/>
    <mergeCell ref="F255:G255"/>
    <mergeCell ref="F256:G256"/>
    <mergeCell ref="E257:F257"/>
    <mergeCell ref="E258:F258"/>
    <mergeCell ref="E259:F259"/>
    <mergeCell ref="H243:I243"/>
    <mergeCell ref="E246:F246"/>
    <mergeCell ref="E247:F247"/>
    <mergeCell ref="E248:F248"/>
    <mergeCell ref="E249:F249"/>
    <mergeCell ref="E250:F250"/>
    <mergeCell ref="H234:I234"/>
    <mergeCell ref="E237:F237"/>
    <mergeCell ref="E238:F238"/>
    <mergeCell ref="E239:F239"/>
    <mergeCell ref="E240:F240"/>
    <mergeCell ref="E241:F241"/>
    <mergeCell ref="E227:F227"/>
    <mergeCell ref="E228:F228"/>
    <mergeCell ref="E229:F229"/>
    <mergeCell ref="E230:F230"/>
    <mergeCell ref="E231:F231"/>
    <mergeCell ref="E232:F232"/>
    <mergeCell ref="E218:F218"/>
    <mergeCell ref="E219:F219"/>
    <mergeCell ref="E220:F220"/>
    <mergeCell ref="E221:F221"/>
    <mergeCell ref="H223:I223"/>
    <mergeCell ref="E226:F226"/>
    <mergeCell ref="E209:F209"/>
    <mergeCell ref="E210:F210"/>
    <mergeCell ref="H212:I212"/>
    <mergeCell ref="E215:F215"/>
    <mergeCell ref="E216:F216"/>
    <mergeCell ref="E217:F217"/>
    <mergeCell ref="H201:I201"/>
    <mergeCell ref="E204:F204"/>
    <mergeCell ref="E205:F205"/>
    <mergeCell ref="E206:F206"/>
    <mergeCell ref="E207:F207"/>
    <mergeCell ref="E208:F208"/>
    <mergeCell ref="E194:F194"/>
    <mergeCell ref="E195:F195"/>
    <mergeCell ref="E196:F196"/>
    <mergeCell ref="E197:F197"/>
    <mergeCell ref="E198:F198"/>
    <mergeCell ref="E199:F199"/>
    <mergeCell ref="E185:F185"/>
    <mergeCell ref="E186:F186"/>
    <mergeCell ref="E187:F187"/>
    <mergeCell ref="E188:F188"/>
    <mergeCell ref="H190:I190"/>
    <mergeCell ref="E193:F193"/>
    <mergeCell ref="E176:F176"/>
    <mergeCell ref="H178:I178"/>
    <mergeCell ref="F181:G181"/>
    <mergeCell ref="E182:F182"/>
    <mergeCell ref="E183:F183"/>
    <mergeCell ref="E184:F184"/>
    <mergeCell ref="F170:G170"/>
    <mergeCell ref="E171:F171"/>
    <mergeCell ref="E172:F172"/>
    <mergeCell ref="E173:F173"/>
    <mergeCell ref="E174:F174"/>
    <mergeCell ref="E175:F175"/>
    <mergeCell ref="E161:F161"/>
    <mergeCell ref="E162:F162"/>
    <mergeCell ref="E163:F163"/>
    <mergeCell ref="E164:F164"/>
    <mergeCell ref="E165:F165"/>
    <mergeCell ref="H167:I167"/>
    <mergeCell ref="E152:F152"/>
    <mergeCell ref="E153:F153"/>
    <mergeCell ref="E154:F154"/>
    <mergeCell ref="H156:I156"/>
    <mergeCell ref="E159:F159"/>
    <mergeCell ref="E160:F160"/>
    <mergeCell ref="E146:F146"/>
    <mergeCell ref="E147:F147"/>
    <mergeCell ref="E148:F148"/>
    <mergeCell ref="E149:F149"/>
    <mergeCell ref="E150:F150"/>
    <mergeCell ref="E151:F151"/>
    <mergeCell ref="E137:F137"/>
    <mergeCell ref="E138:F138"/>
    <mergeCell ref="E139:F139"/>
    <mergeCell ref="E140:F140"/>
    <mergeCell ref="H142:I142"/>
    <mergeCell ref="F145:G145"/>
    <mergeCell ref="E128:F128"/>
    <mergeCell ref="E129:F129"/>
    <mergeCell ref="E130:F130"/>
    <mergeCell ref="E131:F131"/>
    <mergeCell ref="H133:I133"/>
    <mergeCell ref="E136:F136"/>
    <mergeCell ref="H120:I120"/>
    <mergeCell ref="F123:G123"/>
    <mergeCell ref="F124:G124"/>
    <mergeCell ref="E125:F125"/>
    <mergeCell ref="E126:F126"/>
    <mergeCell ref="E127:F127"/>
    <mergeCell ref="E110:F110"/>
    <mergeCell ref="H112:I112"/>
    <mergeCell ref="E115:F115"/>
    <mergeCell ref="E116:F116"/>
    <mergeCell ref="E117:F117"/>
    <mergeCell ref="E118:F118"/>
    <mergeCell ref="E101:F101"/>
    <mergeCell ref="E102:F102"/>
    <mergeCell ref="H104:I104"/>
    <mergeCell ref="E107:F107"/>
    <mergeCell ref="E108:F108"/>
    <mergeCell ref="E109:F109"/>
    <mergeCell ref="E92:F92"/>
    <mergeCell ref="E93:F93"/>
    <mergeCell ref="E94:F94"/>
    <mergeCell ref="H96:I96"/>
    <mergeCell ref="E99:F99"/>
    <mergeCell ref="E100:F100"/>
    <mergeCell ref="E83:F83"/>
    <mergeCell ref="E84:F84"/>
    <mergeCell ref="E85:F85"/>
    <mergeCell ref="E86:F86"/>
    <mergeCell ref="H88:I88"/>
    <mergeCell ref="E91:F91"/>
    <mergeCell ref="H72:I72"/>
    <mergeCell ref="E75:F75"/>
    <mergeCell ref="E76:F76"/>
    <mergeCell ref="E77:F77"/>
    <mergeCell ref="E78:F78"/>
    <mergeCell ref="H80:I80"/>
    <mergeCell ref="E62:F62"/>
    <mergeCell ref="H64:I64"/>
    <mergeCell ref="E67:F67"/>
    <mergeCell ref="E68:F68"/>
    <mergeCell ref="E69:F69"/>
    <mergeCell ref="E70:F70"/>
    <mergeCell ref="E54:F54"/>
    <mergeCell ref="H56:I56"/>
    <mergeCell ref="E59:F59"/>
    <mergeCell ref="E60:F60"/>
    <mergeCell ref="E61:F61"/>
    <mergeCell ref="E44:F44"/>
    <mergeCell ref="E45:F45"/>
    <mergeCell ref="E46:F46"/>
    <mergeCell ref="H48:I48"/>
    <mergeCell ref="E51:F51"/>
    <mergeCell ref="E52:F52"/>
    <mergeCell ref="F42:G42"/>
    <mergeCell ref="E43:F43"/>
    <mergeCell ref="E26:F26"/>
    <mergeCell ref="H28:I28"/>
    <mergeCell ref="E31:F31"/>
    <mergeCell ref="E32:F32"/>
    <mergeCell ref="E33:F33"/>
    <mergeCell ref="E34:F34"/>
    <mergeCell ref="E53:F53"/>
    <mergeCell ref="E25:F25"/>
    <mergeCell ref="E11:F11"/>
    <mergeCell ref="E12:F12"/>
    <mergeCell ref="E13:F13"/>
    <mergeCell ref="E14:F14"/>
    <mergeCell ref="E35:F35"/>
    <mergeCell ref="E36:F36"/>
    <mergeCell ref="E37:F37"/>
    <mergeCell ref="H39:I39"/>
    <mergeCell ref="A1:J1"/>
    <mergeCell ref="A2:J2"/>
    <mergeCell ref="A463:J463"/>
    <mergeCell ref="H16:I16"/>
    <mergeCell ref="E19:F19"/>
    <mergeCell ref="A5:J5"/>
    <mergeCell ref="F6:G6"/>
    <mergeCell ref="F7:G7"/>
    <mergeCell ref="E8:F8"/>
    <mergeCell ref="E9:F9"/>
    <mergeCell ref="E10:F10"/>
    <mergeCell ref="C3:D3"/>
    <mergeCell ref="E3:F3"/>
    <mergeCell ref="G3:H3"/>
    <mergeCell ref="I3:J3"/>
    <mergeCell ref="C4:D4"/>
    <mergeCell ref="E4:F4"/>
    <mergeCell ref="G4:H4"/>
    <mergeCell ref="I4:J4"/>
    <mergeCell ref="E20:F20"/>
    <mergeCell ref="E21:F21"/>
    <mergeCell ref="E22:F22"/>
    <mergeCell ref="E23:F23"/>
    <mergeCell ref="E24:F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headerFooter>
    <oddHeader xml:space="preserve">&amp;L </oddHeader>
    <oddFooter xml:space="preserve">&amp;L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90"/>
  <sheetViews>
    <sheetView view="pageBreakPreview" topLeftCell="A18" zoomScale="55" zoomScaleNormal="70" zoomScaleSheetLayoutView="55" workbookViewId="0">
      <selection activeCell="P51" sqref="P51"/>
    </sheetView>
  </sheetViews>
  <sheetFormatPr defaultColWidth="9" defaultRowHeight="15" x14ac:dyDescent="0.35"/>
  <cols>
    <col min="1" max="1" width="23.69921875" style="5" bestFit="1" customWidth="1"/>
    <col min="2" max="2" width="15.19921875" style="5" customWidth="1"/>
    <col min="3" max="3" width="8.19921875" style="5" customWidth="1"/>
    <col min="4" max="4" width="6.69921875" style="5" customWidth="1"/>
    <col min="5" max="5" width="72.19921875" style="5" customWidth="1"/>
    <col min="6" max="6" width="10.69921875" style="5" bestFit="1" customWidth="1"/>
    <col min="7" max="7" width="9.5" style="5" bestFit="1" customWidth="1"/>
    <col min="8" max="8" width="12" style="5" customWidth="1"/>
    <col min="9" max="9" width="9" style="5"/>
    <col min="10" max="10" width="9.69921875" style="5" bestFit="1" customWidth="1"/>
    <col min="11" max="11" width="10.19921875" style="5" customWidth="1"/>
    <col min="12" max="12" width="10" style="5" customWidth="1"/>
    <col min="13" max="13" width="9" style="5"/>
    <col min="14" max="14" width="11.59765625" style="5" customWidth="1"/>
    <col min="15" max="18" width="9" style="5"/>
    <col min="19" max="19" width="3.19921875" style="5" customWidth="1"/>
    <col min="20" max="20" width="12.19921875" style="5" bestFit="1" customWidth="1"/>
    <col min="21" max="22" width="9" style="5"/>
    <col min="23" max="23" width="10.19921875" style="20" bestFit="1" customWidth="1"/>
    <col min="24" max="16384" width="9" style="5"/>
  </cols>
  <sheetData>
    <row r="1" spans="1:24" s="17" customFormat="1" ht="115.2" customHeight="1" x14ac:dyDescent="0.3">
      <c r="A1" s="738"/>
      <c r="B1" s="739"/>
      <c r="C1" s="739"/>
      <c r="D1" s="739"/>
      <c r="E1" s="739"/>
      <c r="F1" s="739"/>
      <c r="G1" s="739"/>
      <c r="H1" s="739"/>
      <c r="I1" s="739"/>
      <c r="J1" s="739"/>
      <c r="K1" s="739"/>
      <c r="L1" s="739"/>
      <c r="M1" s="739"/>
      <c r="N1" s="739"/>
      <c r="O1" s="739"/>
      <c r="P1" s="739"/>
      <c r="Q1" s="739"/>
      <c r="R1" s="739"/>
      <c r="S1" s="739"/>
      <c r="T1" s="739"/>
      <c r="U1" s="739"/>
      <c r="V1" s="739"/>
      <c r="W1" s="739"/>
      <c r="X1" s="740"/>
    </row>
    <row r="2" spans="1:24" ht="36" customHeight="1" x14ac:dyDescent="0.35">
      <c r="A2" s="744"/>
      <c r="B2" s="745"/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6"/>
    </row>
    <row r="3" spans="1:24" s="411" customFormat="1" ht="78.599999999999994" customHeight="1" thickBot="1" x14ac:dyDescent="0.45">
      <c r="A3" s="741" t="s">
        <v>769</v>
      </c>
      <c r="B3" s="742"/>
      <c r="C3" s="742"/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2"/>
      <c r="R3" s="742"/>
      <c r="S3" s="742"/>
      <c r="T3" s="742"/>
      <c r="U3" s="742"/>
      <c r="V3" s="742"/>
      <c r="W3" s="742"/>
      <c r="X3" s="743"/>
    </row>
    <row r="4" spans="1:24" s="19" customFormat="1" ht="30.6" thickBot="1" x14ac:dyDescent="0.3">
      <c r="A4" s="749" t="s">
        <v>59</v>
      </c>
      <c r="B4" s="750"/>
      <c r="C4" s="750"/>
      <c r="D4" s="750"/>
      <c r="E4" s="750"/>
      <c r="F4" s="750"/>
      <c r="G4" s="750"/>
      <c r="H4" s="750"/>
      <c r="I4" s="750"/>
      <c r="J4" s="750"/>
      <c r="K4" s="750"/>
      <c r="L4" s="750"/>
      <c r="M4" s="750"/>
      <c r="N4" s="750"/>
      <c r="O4" s="750"/>
      <c r="P4" s="750"/>
      <c r="Q4" s="750"/>
      <c r="R4" s="750"/>
      <c r="S4" s="750"/>
      <c r="T4" s="750"/>
      <c r="U4" s="750"/>
      <c r="V4" s="750"/>
      <c r="W4" s="750"/>
      <c r="X4" s="751"/>
    </row>
    <row r="5" spans="1:24" s="18" customFormat="1" ht="15.6" x14ac:dyDescent="0.35">
      <c r="A5" s="752" t="s">
        <v>429</v>
      </c>
      <c r="B5" s="753"/>
      <c r="C5" s="753"/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753"/>
      <c r="O5" s="753"/>
      <c r="P5" s="753"/>
      <c r="Q5" s="753"/>
      <c r="R5" s="753"/>
      <c r="S5" s="753"/>
      <c r="T5" s="753"/>
      <c r="U5" s="753"/>
      <c r="V5" s="753"/>
      <c r="W5" s="753"/>
      <c r="X5" s="754"/>
    </row>
    <row r="6" spans="1:24" s="18" customFormat="1" ht="20.100000000000001" customHeight="1" thickBot="1" x14ac:dyDescent="0.4">
      <c r="A6" s="335" t="s">
        <v>60</v>
      </c>
      <c r="B6" s="412"/>
      <c r="C6" s="412"/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3"/>
    </row>
    <row r="7" spans="1:24" s="19" customFormat="1" ht="30.75" customHeight="1" x14ac:dyDescent="0.25">
      <c r="A7" s="333" t="s">
        <v>61</v>
      </c>
      <c r="B7" s="756" t="s">
        <v>62</v>
      </c>
      <c r="C7" s="756"/>
      <c r="D7" s="756"/>
      <c r="E7" s="756"/>
      <c r="F7" s="756"/>
      <c r="G7" s="756"/>
      <c r="H7" s="756"/>
      <c r="I7" s="756"/>
      <c r="J7" s="420"/>
      <c r="K7" s="421"/>
      <c r="L7" s="422"/>
      <c r="M7" s="422"/>
      <c r="N7" s="422"/>
      <c r="O7" s="423"/>
      <c r="P7" s="423"/>
      <c r="Q7" s="423"/>
      <c r="R7" s="424"/>
      <c r="S7" s="424"/>
      <c r="T7" s="424"/>
      <c r="U7" s="424"/>
      <c r="V7" s="424"/>
      <c r="W7" s="425"/>
      <c r="X7" s="334"/>
    </row>
    <row r="8" spans="1:24" s="19" customFormat="1" ht="36.75" customHeight="1" thickBot="1" x14ac:dyDescent="0.3">
      <c r="A8" s="363"/>
      <c r="B8" s="364"/>
      <c r="C8" s="364"/>
      <c r="D8" s="364"/>
      <c r="E8" s="364"/>
      <c r="F8" s="364"/>
      <c r="G8" s="364"/>
      <c r="H8" s="364"/>
      <c r="I8" s="364"/>
      <c r="J8" s="365"/>
      <c r="K8" s="366" t="s">
        <v>63</v>
      </c>
      <c r="L8" s="367"/>
      <c r="M8" s="367"/>
      <c r="N8" s="367"/>
      <c r="O8" s="367"/>
      <c r="P8" s="367"/>
      <c r="Q8" s="367"/>
      <c r="R8" s="367"/>
      <c r="S8" s="367"/>
      <c r="T8" s="368"/>
      <c r="U8" s="367"/>
      <c r="V8" s="367"/>
      <c r="W8" s="369"/>
      <c r="X8" s="370"/>
    </row>
    <row r="9" spans="1:24" s="19" customFormat="1" ht="15.6" x14ac:dyDescent="0.25">
      <c r="A9" s="336" t="s">
        <v>64</v>
      </c>
      <c r="B9" s="337" t="s">
        <v>65</v>
      </c>
      <c r="C9" s="338" t="s">
        <v>66</v>
      </c>
      <c r="D9" s="337"/>
      <c r="E9" s="339" t="s">
        <v>67</v>
      </c>
      <c r="F9" s="340"/>
      <c r="G9" s="340"/>
      <c r="H9" s="340"/>
      <c r="I9" s="340"/>
      <c r="J9" s="341"/>
      <c r="K9" s="342" t="s">
        <v>68</v>
      </c>
      <c r="L9" s="343"/>
      <c r="M9" s="344" t="s">
        <v>65</v>
      </c>
      <c r="N9" s="337"/>
      <c r="O9" s="338" t="s">
        <v>66</v>
      </c>
      <c r="P9" s="345" t="s">
        <v>69</v>
      </c>
      <c r="Q9" s="346"/>
      <c r="R9" s="347"/>
      <c r="S9" s="343"/>
      <c r="T9" s="337" t="s">
        <v>65</v>
      </c>
      <c r="U9" s="338" t="s">
        <v>66</v>
      </c>
      <c r="V9" s="348" t="s">
        <v>67</v>
      </c>
      <c r="W9" s="349"/>
      <c r="X9" s="350"/>
    </row>
    <row r="10" spans="1:24" s="19" customFormat="1" ht="15.6" x14ac:dyDescent="0.25">
      <c r="A10" s="219" t="s">
        <v>70</v>
      </c>
      <c r="B10" s="220"/>
      <c r="C10" s="221"/>
      <c r="D10" s="220"/>
      <c r="E10" s="426"/>
      <c r="F10" s="427"/>
      <c r="G10" s="427"/>
      <c r="H10" s="427"/>
      <c r="I10" s="427"/>
      <c r="J10" s="222"/>
      <c r="K10" s="427"/>
      <c r="L10" s="223"/>
      <c r="M10" s="224"/>
      <c r="N10" s="222"/>
      <c r="O10" s="220"/>
      <c r="P10" s="428" t="s">
        <v>71</v>
      </c>
      <c r="Q10" s="429"/>
      <c r="R10" s="430"/>
      <c r="S10" s="223"/>
      <c r="T10" s="222"/>
      <c r="U10" s="220"/>
      <c r="V10" s="427"/>
      <c r="W10" s="431"/>
      <c r="X10" s="225"/>
    </row>
    <row r="11" spans="1:24" s="19" customFormat="1" ht="20.25" customHeight="1" x14ac:dyDescent="0.25">
      <c r="A11" s="226" t="s">
        <v>72</v>
      </c>
      <c r="B11" s="227">
        <v>4</v>
      </c>
      <c r="C11" s="228" t="s">
        <v>66</v>
      </c>
      <c r="D11" s="228"/>
      <c r="E11" s="234" t="s">
        <v>73</v>
      </c>
      <c r="F11" s="230"/>
      <c r="G11" s="230"/>
      <c r="H11" s="230"/>
      <c r="I11" s="230"/>
      <c r="J11" s="231"/>
      <c r="K11" s="232" t="s">
        <v>74</v>
      </c>
      <c r="L11" s="233"/>
      <c r="M11" s="234"/>
      <c r="N11" s="235">
        <v>0.65</v>
      </c>
      <c r="O11" s="228" t="s">
        <v>66</v>
      </c>
      <c r="P11" s="229" t="s">
        <v>75</v>
      </c>
      <c r="Q11" s="230"/>
      <c r="R11" s="230"/>
      <c r="S11" s="231"/>
      <c r="T11" s="236"/>
      <c r="U11" s="228" t="s">
        <v>66</v>
      </c>
      <c r="V11" s="229" t="s">
        <v>76</v>
      </c>
      <c r="W11" s="237"/>
      <c r="X11" s="238"/>
    </row>
    <row r="12" spans="1:24" s="19" customFormat="1" ht="23.25" customHeight="1" x14ac:dyDescent="0.25">
      <c r="A12" s="239" t="s">
        <v>77</v>
      </c>
      <c r="B12" s="240">
        <v>0.4</v>
      </c>
      <c r="C12" s="241" t="s">
        <v>66</v>
      </c>
      <c r="D12" s="241"/>
      <c r="E12" s="247" t="s">
        <v>73</v>
      </c>
      <c r="F12" s="243"/>
      <c r="G12" s="243"/>
      <c r="H12" s="243"/>
      <c r="I12" s="243"/>
      <c r="J12" s="244"/>
      <c r="K12" s="245" t="s">
        <v>311</v>
      </c>
      <c r="L12" s="246"/>
      <c r="M12" s="247"/>
      <c r="N12" s="248">
        <v>3</v>
      </c>
      <c r="O12" s="241" t="s">
        <v>66</v>
      </c>
      <c r="P12" s="242" t="s">
        <v>78</v>
      </c>
      <c r="Q12" s="243"/>
      <c r="R12" s="243"/>
      <c r="S12" s="244"/>
      <c r="T12" s="249">
        <v>0</v>
      </c>
      <c r="U12" s="241" t="s">
        <v>66</v>
      </c>
      <c r="V12" s="242" t="s">
        <v>76</v>
      </c>
      <c r="W12" s="250"/>
      <c r="X12" s="251"/>
    </row>
    <row r="13" spans="1:24" s="19" customFormat="1" ht="22.5" customHeight="1" x14ac:dyDescent="0.25">
      <c r="A13" s="239" t="s">
        <v>79</v>
      </c>
      <c r="B13" s="240">
        <v>1.27</v>
      </c>
      <c r="C13" s="241" t="s">
        <v>66</v>
      </c>
      <c r="D13" s="241"/>
      <c r="E13" s="247" t="s">
        <v>80</v>
      </c>
      <c r="F13" s="243"/>
      <c r="G13" s="243"/>
      <c r="H13" s="243"/>
      <c r="I13" s="243"/>
      <c r="J13" s="244"/>
      <c r="K13" s="245" t="s">
        <v>81</v>
      </c>
      <c r="L13" s="252"/>
      <c r="M13" s="247"/>
      <c r="N13" s="248">
        <v>5</v>
      </c>
      <c r="O13" s="241" t="s">
        <v>66</v>
      </c>
      <c r="P13" s="242" t="s">
        <v>82</v>
      </c>
      <c r="Q13" s="243"/>
      <c r="R13" s="243"/>
      <c r="S13" s="244"/>
      <c r="T13" s="249">
        <v>0</v>
      </c>
      <c r="U13" s="241" t="s">
        <v>66</v>
      </c>
      <c r="V13" s="242" t="s">
        <v>76</v>
      </c>
      <c r="W13" s="250"/>
      <c r="X13" s="251"/>
    </row>
    <row r="14" spans="1:24" s="19" customFormat="1" ht="25.5" customHeight="1" x14ac:dyDescent="0.25">
      <c r="A14" s="239" t="s">
        <v>83</v>
      </c>
      <c r="B14" s="240">
        <v>0.4</v>
      </c>
      <c r="C14" s="241" t="s">
        <v>66</v>
      </c>
      <c r="D14" s="241"/>
      <c r="E14" s="247" t="s">
        <v>73</v>
      </c>
      <c r="F14" s="243"/>
      <c r="G14" s="243"/>
      <c r="H14" s="243"/>
      <c r="I14" s="243"/>
      <c r="J14" s="244"/>
      <c r="K14" s="253" t="s">
        <v>84</v>
      </c>
      <c r="L14" s="254"/>
      <c r="M14" s="255"/>
      <c r="N14" s="248">
        <v>2</v>
      </c>
      <c r="O14" s="241" t="s">
        <v>66</v>
      </c>
      <c r="P14" s="242" t="s">
        <v>85</v>
      </c>
      <c r="Q14" s="243"/>
      <c r="R14" s="243"/>
      <c r="S14" s="244"/>
      <c r="T14" s="249">
        <v>0</v>
      </c>
      <c r="U14" s="241" t="s">
        <v>66</v>
      </c>
      <c r="V14" s="242" t="s">
        <v>76</v>
      </c>
      <c r="W14" s="250"/>
      <c r="X14" s="251"/>
    </row>
    <row r="15" spans="1:24" s="19" customFormat="1" ht="20.25" customHeight="1" x14ac:dyDescent="0.25">
      <c r="A15" s="239" t="s">
        <v>86</v>
      </c>
      <c r="B15" s="240">
        <v>1.23</v>
      </c>
      <c r="C15" s="241" t="s">
        <v>66</v>
      </c>
      <c r="D15" s="241"/>
      <c r="E15" s="247" t="s">
        <v>73</v>
      </c>
      <c r="F15" s="243"/>
      <c r="G15" s="243"/>
      <c r="H15" s="243"/>
      <c r="I15" s="243"/>
      <c r="J15" s="244"/>
      <c r="K15" s="256"/>
      <c r="L15" s="257"/>
      <c r="M15" s="255"/>
      <c r="N15" s="258">
        <v>1.2</v>
      </c>
      <c r="O15" s="241" t="s">
        <v>66</v>
      </c>
      <c r="P15" s="242" t="s">
        <v>77</v>
      </c>
      <c r="Q15" s="243"/>
      <c r="R15" s="243"/>
      <c r="S15" s="244"/>
      <c r="T15" s="249">
        <v>0</v>
      </c>
      <c r="U15" s="241" t="s">
        <v>66</v>
      </c>
      <c r="V15" s="242" t="s">
        <v>76</v>
      </c>
      <c r="W15" s="250"/>
      <c r="X15" s="251"/>
    </row>
    <row r="16" spans="1:24" s="19" customFormat="1" ht="19.5" customHeight="1" x14ac:dyDescent="0.25">
      <c r="A16" s="239" t="s">
        <v>87</v>
      </c>
      <c r="B16" s="240">
        <v>7.4</v>
      </c>
      <c r="C16" s="241" t="s">
        <v>66</v>
      </c>
      <c r="D16" s="241"/>
      <c r="E16" s="247" t="s">
        <v>73</v>
      </c>
      <c r="F16" s="243"/>
      <c r="G16" s="243"/>
      <c r="H16" s="243"/>
      <c r="I16" s="243"/>
      <c r="J16" s="244"/>
      <c r="K16" s="256"/>
      <c r="L16" s="257"/>
      <c r="M16" s="255"/>
      <c r="N16" s="258">
        <v>1.08</v>
      </c>
      <c r="O16" s="241" t="s">
        <v>66</v>
      </c>
      <c r="P16" s="242" t="s">
        <v>88</v>
      </c>
      <c r="Q16" s="243"/>
      <c r="R16" s="243"/>
      <c r="S16" s="244"/>
      <c r="T16" s="249">
        <v>0</v>
      </c>
      <c r="U16" s="241" t="s">
        <v>66</v>
      </c>
      <c r="V16" s="242" t="s">
        <v>76</v>
      </c>
      <c r="W16" s="250"/>
      <c r="X16" s="251"/>
    </row>
    <row r="17" spans="1:24" s="19" customFormat="1" ht="19.5" customHeight="1" x14ac:dyDescent="0.25">
      <c r="A17" s="239" t="s">
        <v>89</v>
      </c>
      <c r="B17" s="259">
        <f>SUM(N11:N14)</f>
        <v>10.65</v>
      </c>
      <c r="C17" s="241" t="s">
        <v>66</v>
      </c>
      <c r="D17" s="260"/>
      <c r="E17" s="247" t="s">
        <v>73</v>
      </c>
      <c r="F17" s="243"/>
      <c r="G17" s="243"/>
      <c r="H17" s="243"/>
      <c r="I17" s="243"/>
      <c r="J17" s="244"/>
      <c r="K17" s="247"/>
      <c r="L17" s="244"/>
      <c r="M17" s="247"/>
      <c r="N17" s="261"/>
      <c r="O17" s="241" t="s">
        <v>66</v>
      </c>
      <c r="P17" s="242" t="s">
        <v>90</v>
      </c>
      <c r="Q17" s="243"/>
      <c r="R17" s="243"/>
      <c r="S17" s="244"/>
      <c r="T17" s="249"/>
      <c r="U17" s="241" t="s">
        <v>66</v>
      </c>
      <c r="V17" s="242" t="s">
        <v>76</v>
      </c>
      <c r="W17" s="250"/>
      <c r="X17" s="251"/>
    </row>
    <row r="18" spans="1:24" s="19" customFormat="1" ht="13.8" thickBot="1" x14ac:dyDescent="0.3">
      <c r="A18" s="351"/>
      <c r="B18" s="352"/>
      <c r="C18" s="353"/>
      <c r="D18" s="354"/>
      <c r="E18" s="355"/>
      <c r="F18" s="356"/>
      <c r="G18" s="356"/>
      <c r="H18" s="356"/>
      <c r="I18" s="356"/>
      <c r="J18" s="357"/>
      <c r="K18" s="358"/>
      <c r="L18" s="357"/>
      <c r="M18" s="358"/>
      <c r="N18" s="359"/>
      <c r="O18" s="353"/>
      <c r="P18" s="355"/>
      <c r="Q18" s="356"/>
      <c r="R18" s="356"/>
      <c r="S18" s="357"/>
      <c r="T18" s="360"/>
      <c r="U18" s="353"/>
      <c r="V18" s="355"/>
      <c r="W18" s="361"/>
      <c r="X18" s="362"/>
    </row>
    <row r="19" spans="1:24" s="19" customFormat="1" ht="16.2" thickBot="1" x14ac:dyDescent="0.3">
      <c r="A19" s="262" t="s">
        <v>91</v>
      </c>
      <c r="B19" s="432" t="s">
        <v>70</v>
      </c>
      <c r="C19" s="433" t="s">
        <v>92</v>
      </c>
      <c r="D19" s="434"/>
      <c r="E19" s="263"/>
      <c r="F19" s="263" t="s">
        <v>93</v>
      </c>
      <c r="G19" s="263" t="s">
        <v>94</v>
      </c>
      <c r="H19" s="264" t="s">
        <v>95</v>
      </c>
      <c r="I19" s="263" t="s">
        <v>96</v>
      </c>
      <c r="J19" s="265"/>
      <c r="K19" s="263" t="s">
        <v>97</v>
      </c>
      <c r="L19" s="263" t="s">
        <v>96</v>
      </c>
      <c r="M19" s="265"/>
      <c r="N19" s="263" t="s">
        <v>98</v>
      </c>
      <c r="O19" s="435" t="s">
        <v>99</v>
      </c>
      <c r="P19" s="433">
        <v>1</v>
      </c>
      <c r="Q19" s="266"/>
      <c r="R19" s="436"/>
      <c r="S19" s="436"/>
      <c r="T19" s="436"/>
      <c r="U19" s="436"/>
      <c r="V19" s="436"/>
      <c r="W19" s="436"/>
      <c r="X19" s="267"/>
    </row>
    <row r="20" spans="1:24" s="19" customFormat="1" ht="18" thickBot="1" x14ac:dyDescent="0.3">
      <c r="A20" s="268"/>
      <c r="B20" s="269"/>
      <c r="C20" s="270"/>
      <c r="D20" s="271"/>
      <c r="E20" s="269"/>
      <c r="F20" s="272"/>
      <c r="G20" s="269"/>
      <c r="H20" s="273"/>
      <c r="I20" s="273" t="s">
        <v>100</v>
      </c>
      <c r="J20" s="269"/>
      <c r="K20" s="269"/>
      <c r="L20" s="272"/>
      <c r="M20" s="269"/>
      <c r="N20" s="269"/>
      <c r="O20" s="272"/>
      <c r="P20" s="269"/>
      <c r="Q20" s="274"/>
      <c r="R20" s="437"/>
      <c r="S20" s="438"/>
      <c r="T20" s="275" t="s">
        <v>101</v>
      </c>
      <c r="U20" s="276"/>
      <c r="V20" s="277"/>
      <c r="W20" s="278" t="s">
        <v>102</v>
      </c>
      <c r="X20" s="279"/>
    </row>
    <row r="21" spans="1:24" s="19" customFormat="1" ht="17.399999999999999" x14ac:dyDescent="0.25">
      <c r="A21" s="280"/>
      <c r="B21" s="439"/>
      <c r="C21" s="440"/>
      <c r="D21" s="441"/>
      <c r="E21" s="439"/>
      <c r="F21" s="440"/>
      <c r="G21" s="441"/>
      <c r="H21" s="442"/>
      <c r="I21" s="440"/>
      <c r="J21" s="441"/>
      <c r="K21" s="442"/>
      <c r="L21" s="440"/>
      <c r="M21" s="441"/>
      <c r="N21" s="442"/>
      <c r="O21" s="440"/>
      <c r="P21" s="441"/>
      <c r="Q21" s="443"/>
      <c r="R21" s="444"/>
      <c r="S21" s="441"/>
      <c r="T21" s="281" t="s">
        <v>103</v>
      </c>
      <c r="U21" s="282" t="s">
        <v>92</v>
      </c>
      <c r="V21" s="283"/>
      <c r="W21" s="284">
        <v>1.2</v>
      </c>
      <c r="X21" s="285"/>
    </row>
    <row r="22" spans="1:24" s="19" customFormat="1" ht="17.399999999999999" x14ac:dyDescent="0.25">
      <c r="A22" s="280"/>
      <c r="B22" s="286" t="s">
        <v>104</v>
      </c>
      <c r="C22" s="287"/>
      <c r="D22" s="288"/>
      <c r="E22" s="289" t="s">
        <v>105</v>
      </c>
      <c r="F22" s="21">
        <f>1+(B11+B12+B13+B14)/100</f>
        <v>1.0607</v>
      </c>
      <c r="G22" s="21" t="s">
        <v>106</v>
      </c>
      <c r="H22" s="289" t="s">
        <v>96</v>
      </c>
      <c r="I22" s="21" t="s">
        <v>105</v>
      </c>
      <c r="J22" s="21">
        <f>1+B15/100</f>
        <v>1.0123</v>
      </c>
      <c r="K22" s="289" t="s">
        <v>106</v>
      </c>
      <c r="L22" s="21" t="s">
        <v>96</v>
      </c>
      <c r="M22" s="288" t="s">
        <v>105</v>
      </c>
      <c r="N22" s="289">
        <f>1+B16/100</f>
        <v>1.0740000000000001</v>
      </c>
      <c r="O22" s="288" t="s">
        <v>106</v>
      </c>
      <c r="P22" s="288"/>
      <c r="Q22" s="22">
        <v>-1</v>
      </c>
      <c r="R22" s="441"/>
      <c r="S22" s="441"/>
      <c r="T22" s="281" t="s">
        <v>107</v>
      </c>
      <c r="U22" s="282" t="s">
        <v>92</v>
      </c>
      <c r="V22" s="283"/>
      <c r="W22" s="284">
        <v>1</v>
      </c>
      <c r="X22" s="290"/>
    </row>
    <row r="23" spans="1:24" s="19" customFormat="1" ht="17.399999999999999" x14ac:dyDescent="0.25">
      <c r="A23" s="280"/>
      <c r="B23" s="291"/>
      <c r="C23" s="292" t="s">
        <v>312</v>
      </c>
      <c r="D23" s="292" t="s">
        <v>99</v>
      </c>
      <c r="E23" s="293">
        <f>N11/100</f>
        <v>6.5000000000000006E-3</v>
      </c>
      <c r="F23" s="294" t="s">
        <v>99</v>
      </c>
      <c r="G23" s="294"/>
      <c r="H23" s="293">
        <f>N12/100</f>
        <v>0.03</v>
      </c>
      <c r="I23" s="294" t="s">
        <v>99</v>
      </c>
      <c r="J23" s="294"/>
      <c r="K23" s="293">
        <f>N13/100</f>
        <v>0.05</v>
      </c>
      <c r="L23" s="294" t="s">
        <v>99</v>
      </c>
      <c r="M23" s="294"/>
      <c r="N23" s="293">
        <f>N14/100</f>
        <v>0.02</v>
      </c>
      <c r="O23" s="292"/>
      <c r="P23" s="292" t="s">
        <v>106</v>
      </c>
      <c r="Q23" s="295"/>
      <c r="R23" s="445"/>
      <c r="S23" s="445"/>
      <c r="T23" s="296" t="s">
        <v>74</v>
      </c>
      <c r="U23" s="282" t="s">
        <v>92</v>
      </c>
      <c r="V23" s="283"/>
      <c r="W23" s="284">
        <v>0.65</v>
      </c>
      <c r="X23" s="290"/>
    </row>
    <row r="24" spans="1:24" s="19" customFormat="1" ht="17.399999999999999" x14ac:dyDescent="0.25">
      <c r="A24" s="297"/>
      <c r="B24" s="446"/>
      <c r="C24" s="445"/>
      <c r="D24" s="445"/>
      <c r="E24" s="447"/>
      <c r="F24" s="445"/>
      <c r="G24" s="445"/>
      <c r="H24" s="448" t="s">
        <v>108</v>
      </c>
      <c r="I24" s="449"/>
      <c r="J24" s="445"/>
      <c r="K24" s="445"/>
      <c r="L24" s="445"/>
      <c r="M24" s="445"/>
      <c r="N24" s="448" t="s">
        <v>109</v>
      </c>
      <c r="O24" s="445"/>
      <c r="P24" s="445"/>
      <c r="Q24" s="445"/>
      <c r="R24" s="445"/>
      <c r="S24" s="445"/>
      <c r="T24" s="296" t="s">
        <v>110</v>
      </c>
      <c r="U24" s="282" t="s">
        <v>92</v>
      </c>
      <c r="V24" s="283"/>
      <c r="W24" s="284">
        <v>3</v>
      </c>
      <c r="X24" s="290"/>
    </row>
    <row r="25" spans="1:24" s="19" customFormat="1" ht="18" thickBot="1" x14ac:dyDescent="0.3">
      <c r="A25" s="280"/>
      <c r="B25" s="286" t="s">
        <v>70</v>
      </c>
      <c r="C25" s="298" t="s">
        <v>92</v>
      </c>
      <c r="D25" s="298"/>
      <c r="E25" s="289">
        <f>F22*J22*N22</f>
        <v>1.15320385914</v>
      </c>
      <c r="F25" s="299" t="s">
        <v>99</v>
      </c>
      <c r="G25" s="299"/>
      <c r="H25" s="300">
        <v>1</v>
      </c>
      <c r="I25" s="449"/>
      <c r="J25" s="445"/>
      <c r="K25" s="450" t="s">
        <v>111</v>
      </c>
      <c r="L25" s="445"/>
      <c r="M25" s="445"/>
      <c r="N25" s="445"/>
      <c r="O25" s="445"/>
      <c r="P25" s="445"/>
      <c r="Q25" s="444"/>
      <c r="R25" s="445"/>
      <c r="S25" s="445"/>
      <c r="T25" s="301" t="s">
        <v>81</v>
      </c>
      <c r="U25" s="302" t="s">
        <v>92</v>
      </c>
      <c r="V25" s="303"/>
      <c r="W25" s="304">
        <v>5</v>
      </c>
      <c r="X25" s="290"/>
    </row>
    <row r="26" spans="1:24" s="19" customFormat="1" ht="17.399999999999999" x14ac:dyDescent="0.25">
      <c r="A26" s="305"/>
      <c r="B26" s="306"/>
      <c r="C26" s="307"/>
      <c r="D26" s="307"/>
      <c r="E26" s="293">
        <f>1-E23-H23-K23-N23</f>
        <v>0.89349999999999996</v>
      </c>
      <c r="F26" s="308"/>
      <c r="G26" s="308"/>
      <c r="H26" s="309"/>
      <c r="I26" s="451"/>
      <c r="J26" s="452"/>
      <c r="K26" s="747" t="s">
        <v>112</v>
      </c>
      <c r="L26" s="757"/>
      <c r="M26" s="757"/>
      <c r="N26" s="757"/>
      <c r="O26" s="757"/>
      <c r="P26" s="757"/>
      <c r="Q26" s="757"/>
      <c r="R26" s="757"/>
      <c r="S26" s="445"/>
      <c r="T26" s="452"/>
      <c r="U26" s="452"/>
      <c r="V26" s="452"/>
      <c r="W26" s="453"/>
      <c r="X26" s="310"/>
    </row>
    <row r="27" spans="1:24" s="19" customFormat="1" ht="17.399999999999999" x14ac:dyDescent="0.25">
      <c r="A27" s="305"/>
      <c r="B27" s="454"/>
      <c r="C27" s="445"/>
      <c r="D27" s="445"/>
      <c r="E27" s="455"/>
      <c r="F27" s="452"/>
      <c r="G27" s="452"/>
      <c r="H27" s="456"/>
      <c r="I27" s="451"/>
      <c r="J27" s="452"/>
      <c r="K27" s="747" t="s">
        <v>113</v>
      </c>
      <c r="L27" s="757"/>
      <c r="M27" s="757"/>
      <c r="N27" s="757"/>
      <c r="O27" s="757"/>
      <c r="P27" s="757"/>
      <c r="Q27" s="757"/>
      <c r="R27" s="757"/>
      <c r="S27" s="445"/>
      <c r="T27" s="445"/>
      <c r="U27" s="452"/>
      <c r="V27" s="452"/>
      <c r="W27" s="453"/>
      <c r="X27" s="310"/>
    </row>
    <row r="28" spans="1:24" s="19" customFormat="1" ht="17.399999999999999" x14ac:dyDescent="0.25">
      <c r="A28" s="305"/>
      <c r="B28" s="311" t="s">
        <v>70</v>
      </c>
      <c r="C28" s="312" t="s">
        <v>92</v>
      </c>
      <c r="D28" s="312"/>
      <c r="E28" s="313">
        <f>TRUNC((E25/E26),4)</f>
        <v>1.2906</v>
      </c>
      <c r="F28" s="314" t="s">
        <v>99</v>
      </c>
      <c r="G28" s="314"/>
      <c r="H28" s="315">
        <v>1</v>
      </c>
      <c r="I28" s="451"/>
      <c r="J28" s="452"/>
      <c r="K28" s="747" t="s">
        <v>114</v>
      </c>
      <c r="L28" s="757"/>
      <c r="M28" s="757"/>
      <c r="N28" s="757"/>
      <c r="O28" s="757"/>
      <c r="P28" s="757"/>
      <c r="Q28" s="757"/>
      <c r="R28" s="757"/>
      <c r="S28" s="445"/>
      <c r="T28" s="445"/>
      <c r="U28" s="452"/>
      <c r="V28" s="452"/>
      <c r="W28" s="453"/>
      <c r="X28" s="310"/>
    </row>
    <row r="29" spans="1:24" s="19" customFormat="1" ht="17.399999999999999" x14ac:dyDescent="0.25">
      <c r="A29" s="305"/>
      <c r="B29" s="457"/>
      <c r="C29" s="445"/>
      <c r="D29" s="445"/>
      <c r="E29" s="458"/>
      <c r="F29" s="452"/>
      <c r="G29" s="452"/>
      <c r="H29" s="459"/>
      <c r="I29" s="451"/>
      <c r="J29" s="452"/>
      <c r="K29" s="747" t="s">
        <v>115</v>
      </c>
      <c r="L29" s="757"/>
      <c r="M29" s="757"/>
      <c r="N29" s="757"/>
      <c r="O29" s="757"/>
      <c r="P29" s="757"/>
      <c r="Q29" s="757"/>
      <c r="R29" s="757"/>
      <c r="S29" s="445"/>
      <c r="T29" s="445"/>
      <c r="U29" s="452"/>
      <c r="V29" s="452"/>
      <c r="W29" s="453"/>
      <c r="X29" s="310"/>
    </row>
    <row r="30" spans="1:24" s="19" customFormat="1" ht="17.399999999999999" x14ac:dyDescent="0.25">
      <c r="A30" s="305"/>
      <c r="B30" s="316" t="s">
        <v>116</v>
      </c>
      <c r="C30" s="317" t="s">
        <v>92</v>
      </c>
      <c r="D30" s="318"/>
      <c r="E30" s="319">
        <f>TRUNC((E28-H28),4)</f>
        <v>0.29060000000000002</v>
      </c>
      <c r="F30" s="320"/>
      <c r="G30" s="452"/>
      <c r="H30" s="459"/>
      <c r="I30" s="451"/>
      <c r="J30" s="452"/>
      <c r="K30" s="747" t="s">
        <v>117</v>
      </c>
      <c r="L30" s="747"/>
      <c r="M30" s="747"/>
      <c r="N30" s="747"/>
      <c r="O30" s="747"/>
      <c r="P30" s="747"/>
      <c r="Q30" s="747" t="s">
        <v>118</v>
      </c>
      <c r="R30" s="747"/>
      <c r="S30" s="747"/>
      <c r="T30" s="747"/>
      <c r="U30" s="747"/>
      <c r="V30" s="747"/>
      <c r="W30" s="747"/>
      <c r="X30" s="310"/>
    </row>
    <row r="31" spans="1:24" s="19" customFormat="1" ht="17.399999999999999" x14ac:dyDescent="0.25">
      <c r="A31" s="305"/>
      <c r="B31" s="445"/>
      <c r="C31" s="445"/>
      <c r="D31" s="445"/>
      <c r="E31" s="445"/>
      <c r="F31" s="445"/>
      <c r="G31" s="445"/>
      <c r="H31" s="459"/>
      <c r="I31" s="451"/>
      <c r="J31" s="452"/>
      <c r="K31" s="748" t="s">
        <v>313</v>
      </c>
      <c r="L31" s="748"/>
      <c r="M31" s="748"/>
      <c r="N31" s="748"/>
      <c r="O31" s="748"/>
      <c r="P31" s="748"/>
      <c r="Q31" s="748"/>
      <c r="R31" s="748"/>
      <c r="S31" s="748"/>
      <c r="T31" s="748"/>
      <c r="U31" s="452"/>
      <c r="V31" s="452"/>
      <c r="W31" s="453"/>
      <c r="X31" s="310"/>
    </row>
    <row r="32" spans="1:24" s="19" customFormat="1" ht="15.6" x14ac:dyDescent="0.25">
      <c r="A32" s="321" t="s">
        <v>119</v>
      </c>
      <c r="B32" s="323" t="s">
        <v>120</v>
      </c>
      <c r="C32" s="323"/>
      <c r="D32" s="323"/>
      <c r="E32" s="323"/>
      <c r="F32" s="323"/>
      <c r="G32" s="323"/>
      <c r="H32" s="323"/>
      <c r="I32" s="323"/>
      <c r="J32" s="323"/>
      <c r="K32" s="322"/>
      <c r="L32" s="322"/>
      <c r="M32" s="322"/>
      <c r="N32" s="322"/>
      <c r="O32" s="322"/>
      <c r="P32" s="322"/>
      <c r="Q32" s="322"/>
      <c r="R32" s="322"/>
      <c r="S32" s="322"/>
      <c r="T32" s="323"/>
      <c r="U32" s="322"/>
      <c r="V32" s="322"/>
      <c r="W32" s="324"/>
      <c r="X32" s="325"/>
    </row>
    <row r="33" spans="1:24" s="19" customFormat="1" ht="17.399999999999999" x14ac:dyDescent="0.25">
      <c r="A33" s="280"/>
      <c r="B33" s="475" t="s">
        <v>121</v>
      </c>
      <c r="C33" s="475"/>
      <c r="D33" s="475"/>
      <c r="E33" s="475"/>
      <c r="F33" s="475"/>
      <c r="G33" s="475"/>
      <c r="H33" s="475"/>
      <c r="I33" s="475"/>
      <c r="J33" s="475"/>
      <c r="K33" s="452"/>
      <c r="L33" s="452"/>
      <c r="M33" s="452"/>
      <c r="N33" s="452"/>
      <c r="O33" s="452"/>
      <c r="P33" s="452"/>
      <c r="Q33" s="452"/>
      <c r="R33" s="452"/>
      <c r="S33" s="452"/>
      <c r="T33" s="452"/>
      <c r="U33" s="452"/>
      <c r="V33" s="452"/>
      <c r="W33" s="453"/>
      <c r="X33" s="310"/>
    </row>
    <row r="34" spans="1:24" s="19" customFormat="1" ht="18" thickBot="1" x14ac:dyDescent="0.3">
      <c r="A34" s="280"/>
      <c r="B34" s="475" t="s">
        <v>394</v>
      </c>
      <c r="C34" s="475"/>
      <c r="D34" s="475"/>
      <c r="E34" s="475"/>
      <c r="F34" s="475"/>
      <c r="G34" s="475"/>
      <c r="H34" s="475"/>
      <c r="I34" s="475"/>
      <c r="J34" s="475"/>
      <c r="K34" s="452"/>
      <c r="L34" s="452"/>
      <c r="M34" s="452"/>
      <c r="N34" s="452"/>
      <c r="O34" s="452"/>
      <c r="P34" s="452"/>
      <c r="Q34" s="452"/>
      <c r="R34" s="452"/>
      <c r="S34" s="452"/>
      <c r="T34" s="452"/>
      <c r="U34" s="452"/>
      <c r="V34" s="452"/>
      <c r="W34" s="453"/>
      <c r="X34" s="310"/>
    </row>
    <row r="35" spans="1:24" x14ac:dyDescent="0.35">
      <c r="A35" s="470"/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1"/>
      <c r="P35" s="471"/>
      <c r="Q35" s="471"/>
      <c r="R35" s="471"/>
      <c r="S35" s="471"/>
      <c r="T35" s="471"/>
      <c r="U35" s="471"/>
      <c r="V35" s="471"/>
      <c r="W35" s="472"/>
      <c r="X35" s="473"/>
    </row>
    <row r="36" spans="1:24" x14ac:dyDescent="0.35">
      <c r="A36" s="217"/>
      <c r="B36" s="460"/>
      <c r="C36" s="460"/>
      <c r="D36" s="460"/>
      <c r="E36" s="460"/>
      <c r="F36" s="460"/>
      <c r="G36" s="460"/>
      <c r="H36" s="460"/>
      <c r="I36" s="460"/>
      <c r="J36" s="460"/>
      <c r="K36" s="460"/>
      <c r="L36" s="460"/>
      <c r="M36" s="460"/>
      <c r="N36" s="460"/>
      <c r="O36" s="460"/>
      <c r="P36" s="460"/>
      <c r="Q36" s="460"/>
      <c r="R36" s="460"/>
      <c r="S36" s="460"/>
      <c r="T36" s="460"/>
      <c r="U36" s="460"/>
      <c r="V36" s="460"/>
      <c r="W36" s="461"/>
      <c r="X36" s="218"/>
    </row>
    <row r="37" spans="1:24" x14ac:dyDescent="0.35">
      <c r="A37" s="217"/>
      <c r="B37" s="460"/>
      <c r="C37" s="460"/>
      <c r="D37" s="460"/>
      <c r="E37" s="460"/>
      <c r="F37" s="460"/>
      <c r="G37" s="460"/>
      <c r="H37" s="460"/>
      <c r="I37" s="460"/>
      <c r="J37" s="460"/>
      <c r="K37" s="460"/>
      <c r="L37" s="460"/>
      <c r="M37" s="460"/>
      <c r="N37" s="460"/>
      <c r="O37" s="460"/>
      <c r="P37" s="460"/>
      <c r="Q37" s="460"/>
      <c r="R37" s="460"/>
      <c r="S37" s="460"/>
      <c r="T37" s="460"/>
      <c r="U37" s="460"/>
      <c r="V37" s="460"/>
      <c r="W37" s="461"/>
      <c r="X37" s="218"/>
    </row>
    <row r="38" spans="1:24" s="17" customFormat="1" ht="15.6" x14ac:dyDescent="0.3">
      <c r="A38" s="474" t="str">
        <f>'Orçamento Sintético '!A88</f>
        <v xml:space="preserve"> TUCUMÃ-PA, 22 DE JANEIRO DE 2024.</v>
      </c>
      <c r="B38" s="462"/>
      <c r="C38" s="463"/>
      <c r="D38" s="463"/>
      <c r="E38" s="464"/>
      <c r="F38" s="464"/>
      <c r="G38" s="465"/>
      <c r="H38" s="465"/>
      <c r="I38" s="465"/>
      <c r="J38" s="463"/>
      <c r="K38" s="463"/>
      <c r="L38" s="463"/>
      <c r="M38" s="463"/>
      <c r="N38" s="463"/>
      <c r="O38" s="463"/>
      <c r="P38" s="463"/>
      <c r="Q38" s="463"/>
      <c r="R38" s="463"/>
      <c r="S38" s="463"/>
      <c r="T38" s="463"/>
      <c r="U38" s="463"/>
      <c r="V38" s="463"/>
      <c r="W38" s="463"/>
      <c r="X38" s="326"/>
    </row>
    <row r="39" spans="1:24" s="17" customFormat="1" x14ac:dyDescent="0.3">
      <c r="A39" s="327"/>
      <c r="B39" s="465"/>
      <c r="C39" s="465"/>
      <c r="D39" s="464"/>
      <c r="E39" s="464"/>
      <c r="F39" s="464"/>
      <c r="G39" s="465"/>
      <c r="H39" s="465"/>
      <c r="I39" s="465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63"/>
      <c r="U39" s="463"/>
      <c r="V39" s="463"/>
      <c r="W39" s="463"/>
      <c r="X39" s="326"/>
    </row>
    <row r="40" spans="1:24" s="17" customFormat="1" x14ac:dyDescent="0.3">
      <c r="A40" s="327"/>
      <c r="B40" s="465"/>
      <c r="C40" s="465"/>
      <c r="D40" s="464"/>
      <c r="E40" s="464"/>
      <c r="F40" s="464"/>
      <c r="G40" s="465"/>
      <c r="H40" s="465"/>
      <c r="I40" s="465"/>
      <c r="J40" s="463"/>
      <c r="K40" s="463"/>
      <c r="L40" s="463"/>
      <c r="M40" s="463"/>
      <c r="N40" s="463"/>
      <c r="O40" s="463"/>
      <c r="P40" s="463"/>
      <c r="Q40" s="463"/>
      <c r="R40" s="463"/>
      <c r="S40" s="463"/>
      <c r="T40" s="463"/>
      <c r="U40" s="463"/>
      <c r="V40" s="463"/>
      <c r="W40" s="463"/>
      <c r="X40" s="326"/>
    </row>
    <row r="41" spans="1:24" s="17" customFormat="1" x14ac:dyDescent="0.3">
      <c r="A41" s="327"/>
      <c r="B41" s="465"/>
      <c r="C41" s="465"/>
      <c r="D41" s="464"/>
      <c r="E41" s="464"/>
      <c r="F41" s="464"/>
      <c r="G41" s="465"/>
      <c r="H41" s="465"/>
      <c r="I41" s="465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63"/>
      <c r="U41" s="463"/>
      <c r="V41" s="463"/>
      <c r="W41" s="463"/>
      <c r="X41" s="326"/>
    </row>
    <row r="42" spans="1:24" s="17" customFormat="1" x14ac:dyDescent="0.3">
      <c r="A42" s="327"/>
      <c r="B42" s="465"/>
      <c r="C42" s="465"/>
      <c r="D42" s="464"/>
      <c r="E42" s="464"/>
      <c r="F42" s="464"/>
      <c r="G42" s="465"/>
      <c r="H42" s="465"/>
      <c r="I42" s="465"/>
      <c r="J42" s="463"/>
      <c r="K42" s="463"/>
      <c r="L42" s="463"/>
      <c r="M42" s="463"/>
      <c r="N42" s="463"/>
      <c r="O42" s="463"/>
      <c r="P42" s="463"/>
      <c r="Q42" s="463"/>
      <c r="R42" s="463"/>
      <c r="S42" s="463"/>
      <c r="T42" s="463"/>
      <c r="U42" s="463"/>
      <c r="V42" s="463"/>
      <c r="W42" s="463"/>
      <c r="X42" s="326"/>
    </row>
    <row r="43" spans="1:24" s="17" customFormat="1" x14ac:dyDescent="0.3">
      <c r="A43" s="327"/>
      <c r="B43" s="465"/>
      <c r="C43" s="465"/>
      <c r="D43" s="464"/>
      <c r="E43" s="464"/>
      <c r="F43" s="464"/>
      <c r="G43" s="465"/>
      <c r="H43" s="465"/>
      <c r="I43" s="465"/>
      <c r="J43" s="463"/>
      <c r="K43" s="463"/>
      <c r="L43" s="463"/>
      <c r="M43" s="463"/>
      <c r="N43" s="463"/>
      <c r="O43" s="463"/>
      <c r="P43" s="463"/>
      <c r="Q43" s="463"/>
      <c r="R43" s="463"/>
      <c r="S43" s="463"/>
      <c r="T43" s="463"/>
      <c r="U43" s="463"/>
      <c r="V43" s="463"/>
      <c r="W43" s="463"/>
      <c r="X43" s="326"/>
    </row>
    <row r="44" spans="1:24" s="17" customFormat="1" x14ac:dyDescent="0.3">
      <c r="A44" s="327"/>
      <c r="B44" s="465"/>
      <c r="C44" s="465"/>
      <c r="D44" s="464"/>
      <c r="E44" s="464"/>
      <c r="F44" s="464"/>
      <c r="G44" s="465"/>
      <c r="H44" s="465"/>
      <c r="I44" s="465"/>
      <c r="J44" s="463"/>
      <c r="K44" s="463"/>
      <c r="L44" s="463"/>
      <c r="M44" s="463"/>
      <c r="N44" s="463"/>
      <c r="O44" s="463"/>
      <c r="P44" s="463"/>
      <c r="Q44" s="463"/>
      <c r="R44" s="463"/>
      <c r="S44" s="463"/>
      <c r="T44" s="463"/>
      <c r="U44" s="463"/>
      <c r="V44" s="463"/>
      <c r="W44" s="463"/>
      <c r="X44" s="326"/>
    </row>
    <row r="45" spans="1:24" s="17" customFormat="1" x14ac:dyDescent="0.3">
      <c r="A45" s="327"/>
      <c r="B45" s="465"/>
      <c r="C45" s="465"/>
      <c r="D45" s="464"/>
      <c r="E45" s="464"/>
      <c r="F45" s="464"/>
      <c r="G45" s="465"/>
      <c r="H45" s="465"/>
      <c r="I45" s="465"/>
      <c r="J45" s="463"/>
      <c r="K45" s="463"/>
      <c r="L45" s="463"/>
      <c r="M45" s="463"/>
      <c r="N45" s="463"/>
      <c r="O45" s="463"/>
      <c r="P45" s="463"/>
      <c r="Q45" s="463"/>
      <c r="R45" s="463"/>
      <c r="S45" s="463"/>
      <c r="T45" s="463"/>
      <c r="U45" s="463"/>
      <c r="V45" s="463"/>
      <c r="W45" s="463"/>
      <c r="X45" s="326"/>
    </row>
    <row r="46" spans="1:24" s="17" customFormat="1" x14ac:dyDescent="0.3">
      <c r="A46" s="327"/>
      <c r="B46" s="465"/>
      <c r="C46" s="465"/>
      <c r="D46" s="464"/>
      <c r="E46" s="464"/>
      <c r="F46" s="464"/>
      <c r="G46" s="465"/>
      <c r="H46" s="465"/>
      <c r="I46" s="465"/>
      <c r="J46" s="463"/>
      <c r="K46" s="463"/>
      <c r="L46" s="463"/>
      <c r="M46" s="463"/>
      <c r="N46" s="463"/>
      <c r="O46" s="463"/>
      <c r="P46" s="463"/>
      <c r="Q46" s="463"/>
      <c r="R46" s="463"/>
      <c r="S46" s="463"/>
      <c r="T46" s="463"/>
      <c r="U46" s="463"/>
      <c r="V46" s="463"/>
      <c r="W46" s="463"/>
      <c r="X46" s="326"/>
    </row>
    <row r="47" spans="1:24" s="17" customFormat="1" x14ac:dyDescent="0.3">
      <c r="A47" s="328"/>
      <c r="B47" s="465"/>
      <c r="C47" s="465"/>
      <c r="D47" s="464"/>
      <c r="E47" s="464"/>
      <c r="F47" s="464"/>
      <c r="G47" s="465"/>
      <c r="H47" s="465"/>
      <c r="I47" s="465"/>
      <c r="J47" s="463"/>
      <c r="K47" s="463"/>
      <c r="L47" s="463"/>
      <c r="M47" s="463"/>
      <c r="N47" s="463"/>
      <c r="O47" s="463"/>
      <c r="P47" s="463"/>
      <c r="Q47" s="463"/>
      <c r="R47" s="463"/>
      <c r="S47" s="463"/>
      <c r="T47" s="463"/>
      <c r="U47" s="463"/>
      <c r="V47" s="463"/>
      <c r="W47" s="463"/>
      <c r="X47" s="326"/>
    </row>
    <row r="48" spans="1:24" s="17" customFormat="1" x14ac:dyDescent="0.3">
      <c r="A48" s="328"/>
      <c r="B48" s="465"/>
      <c r="C48" s="465"/>
      <c r="D48" s="464"/>
      <c r="E48" s="464"/>
      <c r="F48" s="464"/>
      <c r="G48" s="465"/>
      <c r="H48" s="465"/>
      <c r="I48" s="465"/>
      <c r="J48" s="463"/>
      <c r="K48" s="463"/>
      <c r="L48" s="463"/>
      <c r="M48" s="463"/>
      <c r="N48" s="463"/>
      <c r="O48" s="463"/>
      <c r="P48" s="463"/>
      <c r="Q48" s="463"/>
      <c r="R48" s="463"/>
      <c r="S48" s="463"/>
      <c r="T48" s="463"/>
      <c r="U48" s="463"/>
      <c r="V48" s="463"/>
      <c r="W48" s="463"/>
      <c r="X48" s="326"/>
    </row>
    <row r="49" spans="1:24" s="17" customFormat="1" ht="17.399999999999999" x14ac:dyDescent="0.3">
      <c r="A49" s="328"/>
      <c r="B49" s="466"/>
      <c r="C49" s="465"/>
      <c r="D49" s="755"/>
      <c r="E49" s="755"/>
      <c r="F49" s="755"/>
      <c r="G49" s="755"/>
      <c r="H49" s="755"/>
      <c r="I49" s="755"/>
      <c r="J49" s="755"/>
      <c r="K49" s="755"/>
      <c r="L49" s="755"/>
      <c r="M49" s="463"/>
      <c r="N49" s="463"/>
      <c r="O49" s="463"/>
      <c r="P49" s="463"/>
      <c r="Q49" s="463"/>
      <c r="R49" s="467"/>
      <c r="S49" s="467"/>
      <c r="T49" s="467"/>
      <c r="U49" s="467"/>
      <c r="V49" s="463"/>
      <c r="W49" s="463"/>
      <c r="X49" s="326"/>
    </row>
    <row r="50" spans="1:24" s="17" customFormat="1" ht="15" customHeight="1" x14ac:dyDescent="0.3">
      <c r="A50" s="327"/>
      <c r="B50" s="467"/>
      <c r="C50" s="463"/>
      <c r="D50" s="463"/>
      <c r="E50" s="468"/>
      <c r="F50" s="463"/>
      <c r="G50" s="463"/>
      <c r="H50" s="463"/>
      <c r="I50" s="463"/>
      <c r="J50" s="463"/>
      <c r="K50" s="463"/>
      <c r="L50" s="463"/>
      <c r="M50" s="463"/>
      <c r="N50" s="463"/>
      <c r="O50" s="463"/>
      <c r="P50" s="463"/>
      <c r="Q50" s="463"/>
      <c r="R50" s="466"/>
      <c r="S50" s="466"/>
      <c r="T50" s="466"/>
      <c r="U50" s="466"/>
      <c r="V50" s="463"/>
      <c r="W50" s="463"/>
      <c r="X50" s="326"/>
    </row>
    <row r="51" spans="1:24" s="17" customFormat="1" ht="17.399999999999999" x14ac:dyDescent="0.3">
      <c r="A51" s="327"/>
      <c r="B51" s="463"/>
      <c r="C51" s="463"/>
      <c r="D51" s="463"/>
      <c r="E51" s="464"/>
      <c r="F51" s="463"/>
      <c r="G51" s="469"/>
      <c r="H51" s="463"/>
      <c r="I51" s="465"/>
      <c r="J51" s="464"/>
      <c r="K51" s="463"/>
      <c r="L51" s="463"/>
      <c r="M51" s="463"/>
      <c r="N51" s="463"/>
      <c r="O51" s="463"/>
      <c r="P51" s="463"/>
      <c r="Q51" s="463"/>
      <c r="R51" s="467"/>
      <c r="S51" s="467"/>
      <c r="T51" s="467"/>
      <c r="U51" s="467"/>
      <c r="V51" s="463"/>
      <c r="W51" s="463"/>
      <c r="X51" s="326"/>
    </row>
    <row r="52" spans="1:24" s="17" customFormat="1" x14ac:dyDescent="0.3">
      <c r="A52" s="328"/>
      <c r="B52" s="465"/>
      <c r="C52" s="465"/>
      <c r="D52" s="463"/>
      <c r="E52" s="464"/>
      <c r="F52" s="463"/>
      <c r="G52" s="463"/>
      <c r="H52" s="463"/>
      <c r="I52" s="463"/>
      <c r="J52" s="463"/>
      <c r="K52" s="463"/>
      <c r="L52" s="463"/>
      <c r="M52" s="463"/>
      <c r="N52" s="463"/>
      <c r="O52" s="463"/>
      <c r="P52" s="463"/>
      <c r="Q52" s="460"/>
      <c r="R52" s="460"/>
      <c r="S52" s="460"/>
      <c r="T52" s="460"/>
      <c r="U52" s="463"/>
      <c r="V52" s="463"/>
      <c r="W52" s="463"/>
      <c r="X52" s="326"/>
    </row>
    <row r="53" spans="1:24" ht="15.6" thickBot="1" x14ac:dyDescent="0.4">
      <c r="A53" s="329"/>
      <c r="B53" s="330"/>
      <c r="C53" s="330"/>
      <c r="D53" s="330"/>
      <c r="E53" s="330"/>
      <c r="F53" s="330"/>
      <c r="G53" s="330"/>
      <c r="H53" s="330"/>
      <c r="I53" s="330"/>
      <c r="J53" s="330"/>
      <c r="K53" s="330"/>
      <c r="L53" s="330"/>
      <c r="M53" s="330"/>
      <c r="N53" s="330"/>
      <c r="O53" s="330"/>
      <c r="P53" s="330"/>
      <c r="Q53" s="330"/>
      <c r="R53" s="330"/>
      <c r="S53" s="330"/>
      <c r="T53" s="330"/>
      <c r="U53" s="330"/>
      <c r="V53" s="330"/>
      <c r="W53" s="331"/>
      <c r="X53" s="332"/>
    </row>
    <row r="113" spans="2:10" x14ac:dyDescent="0.35">
      <c r="H113" s="5">
        <v>7</v>
      </c>
    </row>
    <row r="120" spans="2:10" x14ac:dyDescent="0.35">
      <c r="B120" s="93"/>
      <c r="C120" s="93"/>
      <c r="D120" s="93"/>
      <c r="E120" s="93"/>
      <c r="F120" s="93"/>
      <c r="G120" s="93"/>
      <c r="H120" s="93"/>
      <c r="I120" s="93"/>
      <c r="J120" s="93">
        <f>SUBTOTAL(9,J121:K126)</f>
        <v>0</v>
      </c>
    </row>
    <row r="121" spans="2:10" x14ac:dyDescent="0.35">
      <c r="B121" s="93"/>
      <c r="C121" s="93"/>
      <c r="D121" s="93"/>
      <c r="E121" s="93"/>
      <c r="F121" s="93"/>
      <c r="G121" s="93">
        <v>39</v>
      </c>
      <c r="H121" s="91" t="s">
        <v>273</v>
      </c>
      <c r="I121" s="93"/>
      <c r="J121" s="93"/>
    </row>
    <row r="122" spans="2:10" ht="42.75" customHeight="1" x14ac:dyDescent="0.35">
      <c r="B122" s="93"/>
      <c r="C122" s="93">
        <v>91956</v>
      </c>
      <c r="D122" s="93"/>
      <c r="E122" s="87" t="s">
        <v>271</v>
      </c>
      <c r="F122" s="93"/>
      <c r="G122" s="93">
        <v>1</v>
      </c>
      <c r="H122" s="91">
        <v>34.44</v>
      </c>
      <c r="I122" s="93"/>
      <c r="J122" s="93"/>
    </row>
    <row r="123" spans="2:10" ht="32.25" customHeight="1" x14ac:dyDescent="0.35">
      <c r="B123" s="93"/>
      <c r="C123" s="93">
        <v>91955</v>
      </c>
      <c r="D123" s="93"/>
      <c r="E123" s="87" t="s">
        <v>272</v>
      </c>
      <c r="F123" s="93"/>
      <c r="G123" s="93">
        <v>1</v>
      </c>
      <c r="H123" s="91">
        <v>28.2</v>
      </c>
      <c r="I123" s="93"/>
      <c r="J123" s="93"/>
    </row>
    <row r="124" spans="2:10" ht="28.8" x14ac:dyDescent="0.35">
      <c r="B124" s="93"/>
      <c r="C124" s="93">
        <v>91996</v>
      </c>
      <c r="D124" s="93"/>
      <c r="E124" s="87" t="s">
        <v>270</v>
      </c>
      <c r="F124" s="93"/>
      <c r="G124" s="93">
        <v>6</v>
      </c>
      <c r="H124" s="93">
        <v>27.06</v>
      </c>
      <c r="I124" s="93"/>
      <c r="J124" s="93"/>
    </row>
    <row r="125" spans="2:10" ht="28.8" x14ac:dyDescent="0.35">
      <c r="B125" s="93"/>
      <c r="C125" s="93">
        <v>92005</v>
      </c>
      <c r="D125" s="93"/>
      <c r="E125" s="87" t="s">
        <v>269</v>
      </c>
      <c r="F125" s="93"/>
      <c r="G125" s="93">
        <v>4</v>
      </c>
      <c r="H125" s="93">
        <v>49.04</v>
      </c>
      <c r="I125" s="93"/>
      <c r="J125" s="93"/>
    </row>
    <row r="126" spans="2:10" x14ac:dyDescent="0.35">
      <c r="B126" s="93"/>
      <c r="C126" s="93"/>
      <c r="D126" s="93"/>
      <c r="E126" s="93"/>
      <c r="F126" s="93"/>
      <c r="G126" s="93">
        <v>124</v>
      </c>
      <c r="H126" s="91">
        <v>44.6</v>
      </c>
      <c r="I126" s="93"/>
      <c r="J126" s="93"/>
    </row>
    <row r="128" spans="2:10" x14ac:dyDescent="0.35">
      <c r="B128" s="93"/>
      <c r="C128" s="93"/>
      <c r="D128" s="93"/>
      <c r="E128" s="93"/>
      <c r="F128" s="93"/>
      <c r="G128" s="93"/>
      <c r="H128" s="93"/>
      <c r="I128" s="93"/>
      <c r="J128" s="93">
        <f>SUM(J129:J133)</f>
        <v>0</v>
      </c>
    </row>
    <row r="129" spans="2:10" x14ac:dyDescent="0.35">
      <c r="B129" s="93" t="s">
        <v>237</v>
      </c>
      <c r="C129" s="93"/>
      <c r="D129" s="93"/>
      <c r="E129" s="93"/>
      <c r="F129" s="93"/>
      <c r="G129" s="93">
        <v>13</v>
      </c>
      <c r="H129" s="91">
        <v>11.22</v>
      </c>
      <c r="I129" s="93"/>
      <c r="J129" s="93"/>
    </row>
    <row r="130" spans="2:10" x14ac:dyDescent="0.35">
      <c r="B130" s="93" t="s">
        <v>238</v>
      </c>
      <c r="C130" s="93"/>
      <c r="D130" s="93"/>
      <c r="E130" s="93"/>
      <c r="F130" s="93"/>
      <c r="G130" s="93">
        <v>5</v>
      </c>
      <c r="H130" s="91">
        <v>11.71</v>
      </c>
      <c r="I130" s="93"/>
      <c r="J130" s="93"/>
    </row>
    <row r="131" spans="2:10" x14ac:dyDescent="0.35">
      <c r="B131" s="93" t="s">
        <v>239</v>
      </c>
      <c r="C131" s="93"/>
      <c r="D131" s="93"/>
      <c r="E131" s="93"/>
      <c r="F131" s="93"/>
      <c r="G131" s="93">
        <v>3</v>
      </c>
      <c r="H131" s="91">
        <v>12.72</v>
      </c>
      <c r="I131" s="93"/>
      <c r="J131" s="93"/>
    </row>
    <row r="132" spans="2:10" ht="28.8" x14ac:dyDescent="0.35">
      <c r="B132" s="93" t="s">
        <v>240</v>
      </c>
      <c r="C132" s="93">
        <v>93659</v>
      </c>
      <c r="D132" s="93"/>
      <c r="E132" s="87" t="s">
        <v>268</v>
      </c>
      <c r="F132" s="93"/>
      <c r="G132" s="93">
        <v>18</v>
      </c>
      <c r="H132" s="99">
        <v>22.5</v>
      </c>
      <c r="I132" s="93"/>
      <c r="J132" s="93"/>
    </row>
    <row r="133" spans="2:10" ht="26.25" customHeight="1" x14ac:dyDescent="0.35">
      <c r="B133" s="93" t="s">
        <v>241</v>
      </c>
      <c r="C133" s="93"/>
      <c r="D133" s="93"/>
      <c r="E133" s="90" t="s">
        <v>267</v>
      </c>
      <c r="F133" s="93"/>
      <c r="G133" s="93">
        <v>8</v>
      </c>
      <c r="H133" s="93"/>
      <c r="I133" s="93"/>
      <c r="J133" s="93"/>
    </row>
    <row r="134" spans="2:10" x14ac:dyDescent="0.35">
      <c r="B134" s="93"/>
      <c r="C134" s="93"/>
      <c r="D134" s="93"/>
      <c r="E134" s="93"/>
      <c r="F134" s="93"/>
      <c r="G134" s="93"/>
      <c r="H134" s="93"/>
      <c r="I134" s="93"/>
      <c r="J134" s="93">
        <f>SUM(J135:J141)</f>
        <v>0</v>
      </c>
    </row>
    <row r="135" spans="2:10" ht="43.5" customHeight="1" x14ac:dyDescent="0.35"/>
    <row r="136" spans="2:10" ht="41.25" customHeight="1" x14ac:dyDescent="0.35"/>
    <row r="137" spans="2:10" ht="42" customHeight="1" x14ac:dyDescent="0.35"/>
    <row r="138" spans="2:10" ht="40.5" customHeight="1" x14ac:dyDescent="0.35"/>
    <row r="140" spans="2:10" ht="42.75" customHeight="1" x14ac:dyDescent="0.35"/>
    <row r="143" spans="2:10" x14ac:dyDescent="0.35">
      <c r="B143" s="93"/>
      <c r="C143" s="93"/>
      <c r="D143" s="93"/>
      <c r="E143" s="93"/>
      <c r="F143" s="93"/>
      <c r="G143" s="93"/>
      <c r="H143" s="93"/>
      <c r="I143" s="93"/>
      <c r="J143" s="93">
        <f>SUM(J144:J147)</f>
        <v>0</v>
      </c>
    </row>
    <row r="144" spans="2:10" x14ac:dyDescent="0.35">
      <c r="B144" s="93"/>
      <c r="C144" s="93">
        <v>170975</v>
      </c>
      <c r="D144" s="93"/>
      <c r="E144" s="90" t="s">
        <v>264</v>
      </c>
      <c r="F144" s="93"/>
      <c r="G144" s="93">
        <v>1</v>
      </c>
      <c r="H144" s="91">
        <v>410.18</v>
      </c>
      <c r="I144" s="93"/>
      <c r="J144" s="93"/>
    </row>
    <row r="145" spans="2:10" ht="24.75" customHeight="1" x14ac:dyDescent="0.35">
      <c r="B145" s="93"/>
      <c r="C145" s="93">
        <v>170987</v>
      </c>
      <c r="D145" s="94"/>
      <c r="E145" s="90" t="s">
        <v>263</v>
      </c>
      <c r="F145" s="93"/>
      <c r="G145" s="93"/>
      <c r="H145" s="91">
        <v>673.68</v>
      </c>
      <c r="I145" s="93"/>
      <c r="J145" s="93"/>
    </row>
    <row r="146" spans="2:10" x14ac:dyDescent="0.35">
      <c r="B146" s="93"/>
      <c r="C146" s="94"/>
      <c r="D146" s="94"/>
      <c r="E146" s="94" t="s">
        <v>262</v>
      </c>
      <c r="F146" s="93"/>
      <c r="G146" s="93">
        <v>247</v>
      </c>
      <c r="H146" s="93">
        <v>321.79000000000002</v>
      </c>
      <c r="I146" s="93"/>
      <c r="J146" s="93"/>
    </row>
    <row r="147" spans="2:10" x14ac:dyDescent="0.35">
      <c r="B147" s="93"/>
      <c r="C147" s="94"/>
      <c r="D147" s="94"/>
      <c r="E147" s="94"/>
      <c r="F147" s="93"/>
      <c r="G147" s="93">
        <v>4</v>
      </c>
      <c r="H147" s="91">
        <v>92.46</v>
      </c>
      <c r="I147" s="93"/>
      <c r="J147" s="93"/>
    </row>
    <row r="148" spans="2:10" x14ac:dyDescent="0.35">
      <c r="B148" s="93"/>
      <c r="C148" s="93"/>
      <c r="D148" s="93"/>
      <c r="E148" s="93"/>
      <c r="F148" s="93"/>
      <c r="G148" s="93"/>
      <c r="H148" s="93"/>
      <c r="I148" s="93"/>
      <c r="J148" s="93">
        <f>SUM(J149:J150)</f>
        <v>0</v>
      </c>
    </row>
    <row r="149" spans="2:10" ht="31.5" customHeight="1" x14ac:dyDescent="0.35">
      <c r="B149" s="93"/>
      <c r="C149" s="93">
        <v>170321</v>
      </c>
      <c r="D149" s="93"/>
      <c r="E149" s="90" t="s">
        <v>265</v>
      </c>
      <c r="F149" s="93"/>
      <c r="G149" s="93">
        <v>2</v>
      </c>
      <c r="H149" s="91">
        <v>395.13</v>
      </c>
      <c r="I149" s="93"/>
      <c r="J149" s="93"/>
    </row>
    <row r="150" spans="2:10" x14ac:dyDescent="0.35">
      <c r="B150" s="93"/>
      <c r="C150" s="93">
        <v>170888</v>
      </c>
      <c r="D150" s="93"/>
      <c r="E150" s="96" t="s">
        <v>266</v>
      </c>
      <c r="F150" s="93"/>
      <c r="G150" s="93">
        <v>2</v>
      </c>
      <c r="H150" s="91">
        <v>487.86</v>
      </c>
      <c r="I150" s="93"/>
      <c r="J150" s="93"/>
    </row>
    <row r="273" spans="2:10" x14ac:dyDescent="0.35">
      <c r="E273" s="23"/>
    </row>
    <row r="274" spans="2:10" x14ac:dyDescent="0.35">
      <c r="B274" s="24"/>
      <c r="C274" s="24"/>
      <c r="D274" s="24"/>
      <c r="E274" s="24"/>
      <c r="F274" s="24"/>
      <c r="G274" s="24"/>
      <c r="H274" s="24"/>
      <c r="I274" s="24"/>
      <c r="J274" s="24"/>
    </row>
    <row r="290" spans="2:2" x14ac:dyDescent="0.35">
      <c r="B290" s="25"/>
    </row>
  </sheetData>
  <mergeCells count="14">
    <mergeCell ref="K31:T31"/>
    <mergeCell ref="A4:X4"/>
    <mergeCell ref="A5:X5"/>
    <mergeCell ref="D49:L49"/>
    <mergeCell ref="B7:I7"/>
    <mergeCell ref="K26:R26"/>
    <mergeCell ref="K27:R27"/>
    <mergeCell ref="K28:R28"/>
    <mergeCell ref="K29:R29"/>
    <mergeCell ref="A1:X1"/>
    <mergeCell ref="A3:X3"/>
    <mergeCell ref="A2:X2"/>
    <mergeCell ref="K30:P30"/>
    <mergeCell ref="Q30:W30"/>
  </mergeCells>
  <phoneticPr fontId="5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3" fitToHeight="0" orientation="landscape" r:id="rId1"/>
  <headerFooter>
    <oddHeader xml:space="preserve">&amp;L </oddHeader>
    <oddFooter xml:space="preserve">&amp;L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8"/>
  <sheetViews>
    <sheetView view="pageBreakPreview" zoomScale="70" zoomScaleNormal="70" zoomScaleSheetLayoutView="70" workbookViewId="0">
      <selection activeCell="P27" sqref="P27"/>
    </sheetView>
  </sheetViews>
  <sheetFormatPr defaultColWidth="8.19921875" defaultRowHeight="20.399999999999999" x14ac:dyDescent="0.35"/>
  <cols>
    <col min="1" max="1" width="12.09765625" style="29" customWidth="1"/>
    <col min="2" max="4" width="8.19921875" style="29"/>
    <col min="5" max="5" width="24.3984375" style="29" customWidth="1"/>
    <col min="6" max="6" width="21.19921875" style="29" customWidth="1"/>
    <col min="7" max="7" width="23.59765625" style="29" customWidth="1"/>
    <col min="8" max="8" width="25.3984375" style="38" customWidth="1"/>
    <col min="9" max="9" width="12.5" style="29" customWidth="1"/>
    <col min="10" max="10" width="1.8984375" style="28" hidden="1" customWidth="1"/>
    <col min="11" max="11" width="23.8984375" style="29" hidden="1" customWidth="1"/>
    <col min="12" max="16384" width="8.19921875" style="29"/>
  </cols>
  <sheetData>
    <row r="1" spans="1:11" s="27" customFormat="1" ht="111" customHeight="1" x14ac:dyDescent="0.3">
      <c r="A1" s="758"/>
      <c r="B1" s="759"/>
      <c r="C1" s="759"/>
      <c r="D1" s="759"/>
      <c r="E1" s="759"/>
      <c r="F1" s="759"/>
      <c r="G1" s="759"/>
      <c r="H1" s="759"/>
      <c r="I1" s="760"/>
      <c r="J1" s="26"/>
      <c r="K1" s="17"/>
    </row>
    <row r="2" spans="1:11" s="27" customFormat="1" ht="75.599999999999994" customHeight="1" x14ac:dyDescent="0.3">
      <c r="A2" s="761" t="s">
        <v>769</v>
      </c>
      <c r="B2" s="762"/>
      <c r="C2" s="762"/>
      <c r="D2" s="762"/>
      <c r="E2" s="762"/>
      <c r="F2" s="762"/>
      <c r="G2" s="762"/>
      <c r="H2" s="762"/>
      <c r="I2" s="763"/>
      <c r="J2" s="26"/>
      <c r="K2" s="17"/>
    </row>
    <row r="3" spans="1:11" s="27" customFormat="1" ht="25.5" customHeight="1" thickBot="1" x14ac:dyDescent="0.35">
      <c r="A3" s="764"/>
      <c r="B3" s="765"/>
      <c r="C3" s="765"/>
      <c r="D3" s="765"/>
      <c r="E3" s="765"/>
      <c r="F3" s="765"/>
      <c r="G3" s="765"/>
      <c r="H3" s="765"/>
      <c r="I3" s="766"/>
      <c r="J3" s="26"/>
      <c r="K3" s="17"/>
    </row>
    <row r="4" spans="1:11" ht="25.5" customHeight="1" thickBot="1" x14ac:dyDescent="0.4">
      <c r="A4" s="767" t="s">
        <v>125</v>
      </c>
      <c r="B4" s="768"/>
      <c r="C4" s="768"/>
      <c r="D4" s="768"/>
      <c r="E4" s="768"/>
      <c r="F4" s="768"/>
      <c r="G4" s="768"/>
      <c r="H4" s="768"/>
      <c r="I4" s="769"/>
      <c r="J4" s="30"/>
    </row>
    <row r="5" spans="1:11" ht="30.75" customHeight="1" thickBot="1" x14ac:dyDescent="0.4">
      <c r="A5" s="151" t="s">
        <v>307</v>
      </c>
      <c r="B5" s="774" t="str">
        <f>'Orçamento Sintético '!B4:E4</f>
        <v>REVITALIZAÇÃO DA ESTRATÉGIA DE SAÚDE DA FAMÍLIA III</v>
      </c>
      <c r="C5" s="774"/>
      <c r="D5" s="774"/>
      <c r="E5" s="774"/>
      <c r="F5" s="774"/>
      <c r="G5" s="774"/>
      <c r="H5" s="152"/>
      <c r="I5" s="153"/>
    </row>
    <row r="6" spans="1:11" s="399" customFormat="1" ht="11.25" customHeight="1" x14ac:dyDescent="0.35">
      <c r="A6" s="775" t="s">
        <v>127</v>
      </c>
      <c r="B6" s="777" t="s">
        <v>128</v>
      </c>
      <c r="C6" s="777"/>
      <c r="D6" s="777"/>
      <c r="E6" s="777"/>
      <c r="F6" s="777" t="s">
        <v>129</v>
      </c>
      <c r="G6" s="777" t="s">
        <v>130</v>
      </c>
      <c r="H6" s="770" t="s">
        <v>58</v>
      </c>
      <c r="I6" s="772" t="s">
        <v>66</v>
      </c>
      <c r="J6" s="398"/>
    </row>
    <row r="7" spans="1:11" s="399" customFormat="1" ht="13.5" customHeight="1" thickBot="1" x14ac:dyDescent="0.4">
      <c r="A7" s="776"/>
      <c r="B7" s="778"/>
      <c r="C7" s="778"/>
      <c r="D7" s="778"/>
      <c r="E7" s="778"/>
      <c r="F7" s="778"/>
      <c r="G7" s="778"/>
      <c r="H7" s="771"/>
      <c r="I7" s="773"/>
      <c r="J7" s="398"/>
    </row>
    <row r="8" spans="1:11" ht="18" customHeight="1" x14ac:dyDescent="0.35">
      <c r="A8" s="779">
        <v>1</v>
      </c>
      <c r="B8" s="780" t="str">
        <f>'Orçamento Sintético '!D9</f>
        <v>SERVIÇOS PRELIMINARES</v>
      </c>
      <c r="C8" s="781"/>
      <c r="D8" s="781"/>
      <c r="E8" s="781"/>
      <c r="F8" s="140">
        <f>F9*H8</f>
        <v>14623.99</v>
      </c>
      <c r="G8" s="150"/>
      <c r="H8" s="783">
        <f>'Orçamento Sintético '!I9</f>
        <v>14623.99</v>
      </c>
      <c r="I8" s="785">
        <f>H8/$H$18</f>
        <v>0.18357084962205647</v>
      </c>
      <c r="J8" s="31"/>
      <c r="K8" s="32">
        <f t="shared" ref="K8:K17" si="0">SUM(F8:G8)</f>
        <v>14623.99</v>
      </c>
    </row>
    <row r="9" spans="1:11" ht="17.25" customHeight="1" x14ac:dyDescent="0.35">
      <c r="A9" s="779"/>
      <c r="B9" s="782"/>
      <c r="C9" s="782"/>
      <c r="D9" s="782"/>
      <c r="E9" s="782"/>
      <c r="F9" s="141">
        <v>1</v>
      </c>
      <c r="G9" s="142">
        <f>G8/H8</f>
        <v>0</v>
      </c>
      <c r="H9" s="784"/>
      <c r="I9" s="786"/>
      <c r="J9" s="31"/>
      <c r="K9" s="32">
        <f t="shared" si="0"/>
        <v>1</v>
      </c>
    </row>
    <row r="10" spans="1:11" ht="17.25" customHeight="1" x14ac:dyDescent="0.35">
      <c r="A10" s="779">
        <v>2</v>
      </c>
      <c r="B10" s="782" t="str">
        <f>'Orçamento Sintético '!D25</f>
        <v>REFORMA</v>
      </c>
      <c r="C10" s="782"/>
      <c r="D10" s="782"/>
      <c r="E10" s="782"/>
      <c r="F10" s="143">
        <f>F11*H10</f>
        <v>25951.974999999995</v>
      </c>
      <c r="G10" s="144">
        <f>G11*H10</f>
        <v>25951.974999999995</v>
      </c>
      <c r="H10" s="784">
        <f>'Orçamento Sintético '!I25</f>
        <v>51903.94999999999</v>
      </c>
      <c r="I10" s="786">
        <f t="shared" ref="I10" si="1">H10/$H$18</f>
        <v>0.65153574368149436</v>
      </c>
      <c r="J10" s="31"/>
      <c r="K10" s="32">
        <f t="shared" si="0"/>
        <v>51903.94999999999</v>
      </c>
    </row>
    <row r="11" spans="1:11" ht="15" customHeight="1" x14ac:dyDescent="0.35">
      <c r="A11" s="779"/>
      <c r="B11" s="782"/>
      <c r="C11" s="782"/>
      <c r="D11" s="782"/>
      <c r="E11" s="782"/>
      <c r="F11" s="141">
        <v>0.5</v>
      </c>
      <c r="G11" s="142">
        <v>0.5</v>
      </c>
      <c r="H11" s="784"/>
      <c r="I11" s="786"/>
      <c r="J11" s="31"/>
      <c r="K11" s="32">
        <f t="shared" si="0"/>
        <v>1</v>
      </c>
    </row>
    <row r="12" spans="1:11" ht="17.25" customHeight="1" x14ac:dyDescent="0.35">
      <c r="A12" s="779">
        <v>3</v>
      </c>
      <c r="B12" s="782" t="str">
        <f>'Orçamento Sintético '!D55</f>
        <v>MURO</v>
      </c>
      <c r="C12" s="782"/>
      <c r="D12" s="782"/>
      <c r="E12" s="782"/>
      <c r="F12" s="143">
        <f>F13*H12</f>
        <v>1331.4199999999998</v>
      </c>
      <c r="G12" s="144">
        <f>G13*H12</f>
        <v>1331.4199999999998</v>
      </c>
      <c r="H12" s="784">
        <f>'Orçamento Sintético '!I55</f>
        <v>2662.8399999999997</v>
      </c>
      <c r="I12" s="786">
        <f t="shared" ref="I12" si="2">H12/$H$18</f>
        <v>3.3425884536819078E-2</v>
      </c>
      <c r="J12" s="31"/>
      <c r="K12" s="32">
        <f t="shared" si="0"/>
        <v>2662.8399999999997</v>
      </c>
    </row>
    <row r="13" spans="1:11" ht="13.5" customHeight="1" x14ac:dyDescent="0.35">
      <c r="A13" s="779"/>
      <c r="B13" s="782"/>
      <c r="C13" s="782"/>
      <c r="D13" s="782"/>
      <c r="E13" s="782"/>
      <c r="F13" s="141">
        <v>0.5</v>
      </c>
      <c r="G13" s="142">
        <v>0.5</v>
      </c>
      <c r="H13" s="784"/>
      <c r="I13" s="786"/>
      <c r="J13" s="31"/>
      <c r="K13" s="32">
        <f t="shared" si="0"/>
        <v>1</v>
      </c>
    </row>
    <row r="14" spans="1:11" ht="21.75" customHeight="1" x14ac:dyDescent="0.35">
      <c r="A14" s="779">
        <v>4</v>
      </c>
      <c r="B14" s="782" t="str">
        <f>'Orçamento Sintético '!D64</f>
        <v>INSTALAÇÕES ELÉTRICAS</v>
      </c>
      <c r="C14" s="782"/>
      <c r="D14" s="782"/>
      <c r="E14" s="782"/>
      <c r="F14" s="146"/>
      <c r="G14" s="144">
        <f>G15*H14</f>
        <v>8706.09</v>
      </c>
      <c r="H14" s="784">
        <f>'Orçamento Sintético '!I64</f>
        <v>8706.09</v>
      </c>
      <c r="I14" s="786">
        <f t="shared" ref="I14" si="3">H14/$H$18</f>
        <v>0.10928510879630592</v>
      </c>
      <c r="J14" s="31"/>
      <c r="K14" s="32">
        <f t="shared" si="0"/>
        <v>8706.09</v>
      </c>
    </row>
    <row r="15" spans="1:11" ht="15" customHeight="1" x14ac:dyDescent="0.35">
      <c r="A15" s="779"/>
      <c r="B15" s="782"/>
      <c r="C15" s="782"/>
      <c r="D15" s="782"/>
      <c r="E15" s="782"/>
      <c r="F15" s="147"/>
      <c r="G15" s="142">
        <v>1</v>
      </c>
      <c r="H15" s="784"/>
      <c r="I15" s="786"/>
      <c r="J15" s="31"/>
      <c r="K15" s="32">
        <f t="shared" si="0"/>
        <v>1</v>
      </c>
    </row>
    <row r="16" spans="1:11" ht="14.25" customHeight="1" x14ac:dyDescent="0.35">
      <c r="A16" s="779">
        <v>5</v>
      </c>
      <c r="B16" s="782" t="str">
        <f>'Orçamento Sintético '!D80</f>
        <v>SERVIÇOS FINAIS</v>
      </c>
      <c r="C16" s="782"/>
      <c r="D16" s="782"/>
      <c r="E16" s="782"/>
      <c r="F16" s="145"/>
      <c r="G16" s="148">
        <f>G17*H16</f>
        <v>1767.14</v>
      </c>
      <c r="H16" s="784">
        <f>'Orçamento Sintético '!I80</f>
        <v>1767.14</v>
      </c>
      <c r="I16" s="786">
        <f t="shared" ref="I16" si="4">H16/$H$18</f>
        <v>2.2182413363324299E-2</v>
      </c>
      <c r="J16" s="31"/>
      <c r="K16" s="32">
        <f t="shared" si="0"/>
        <v>1767.14</v>
      </c>
    </row>
    <row r="17" spans="1:11" ht="18.75" customHeight="1" thickBot="1" x14ac:dyDescent="0.4">
      <c r="A17" s="779"/>
      <c r="B17" s="782"/>
      <c r="C17" s="782"/>
      <c r="D17" s="782"/>
      <c r="E17" s="782"/>
      <c r="F17" s="142"/>
      <c r="G17" s="149">
        <v>1</v>
      </c>
      <c r="H17" s="784"/>
      <c r="I17" s="786"/>
      <c r="J17" s="31"/>
      <c r="K17" s="32">
        <f t="shared" si="0"/>
        <v>1</v>
      </c>
    </row>
    <row r="18" spans="1:11" s="399" customFormat="1" ht="15.75" customHeight="1" x14ac:dyDescent="0.35">
      <c r="A18" s="797" t="s">
        <v>131</v>
      </c>
      <c r="B18" s="798"/>
      <c r="C18" s="798"/>
      <c r="D18" s="798"/>
      <c r="E18" s="799"/>
      <c r="F18" s="476">
        <f>F8+F10+F12+F14+F16</f>
        <v>41907.384999999995</v>
      </c>
      <c r="G18" s="476">
        <f>G8+G10+G12+G14+G16</f>
        <v>37756.624999999993</v>
      </c>
      <c r="H18" s="803">
        <f>SUM(H8:H17)</f>
        <v>79664.00999999998</v>
      </c>
      <c r="I18" s="800">
        <f>SUM(I8:I17)</f>
        <v>1.0000000000000002</v>
      </c>
      <c r="J18" s="400"/>
      <c r="K18" s="789" t="e">
        <f>'[4]Orçamento Sintético'!#REF!</f>
        <v>#REF!</v>
      </c>
    </row>
    <row r="19" spans="1:11" s="399" customFormat="1" ht="15" customHeight="1" x14ac:dyDescent="0.35">
      <c r="A19" s="790" t="s">
        <v>132</v>
      </c>
      <c r="B19" s="791"/>
      <c r="C19" s="791"/>
      <c r="D19" s="791"/>
      <c r="E19" s="792"/>
      <c r="F19" s="401">
        <f>F18/H18</f>
        <v>0.52605166373121315</v>
      </c>
      <c r="G19" s="401">
        <f>G18/$H$18</f>
        <v>0.47394833626878691</v>
      </c>
      <c r="H19" s="804"/>
      <c r="I19" s="801"/>
      <c r="J19" s="402"/>
      <c r="K19" s="789"/>
    </row>
    <row r="20" spans="1:11" s="399" customFormat="1" ht="15" customHeight="1" x14ac:dyDescent="0.35">
      <c r="A20" s="790" t="s">
        <v>133</v>
      </c>
      <c r="B20" s="791"/>
      <c r="C20" s="791"/>
      <c r="D20" s="791"/>
      <c r="E20" s="792"/>
      <c r="F20" s="403">
        <f>F18</f>
        <v>41907.384999999995</v>
      </c>
      <c r="G20" s="403">
        <f>F20+G18</f>
        <v>79664.00999999998</v>
      </c>
      <c r="H20" s="804"/>
      <c r="I20" s="801"/>
      <c r="J20" s="402"/>
      <c r="K20" s="404" t="e">
        <f>K18-H18</f>
        <v>#REF!</v>
      </c>
    </row>
    <row r="21" spans="1:11" s="399" customFormat="1" ht="15.75" customHeight="1" thickBot="1" x14ac:dyDescent="0.4">
      <c r="A21" s="793" t="s">
        <v>134</v>
      </c>
      <c r="B21" s="794"/>
      <c r="C21" s="794"/>
      <c r="D21" s="794"/>
      <c r="E21" s="795"/>
      <c r="F21" s="477">
        <f>F20/H18</f>
        <v>0.52605166373121315</v>
      </c>
      <c r="G21" s="478">
        <f>G20/$H$18</f>
        <v>1</v>
      </c>
      <c r="H21" s="805"/>
      <c r="I21" s="802"/>
      <c r="J21" s="402"/>
    </row>
    <row r="22" spans="1:11" s="27" customFormat="1" ht="15.6" x14ac:dyDescent="0.3">
      <c r="A22" s="551"/>
      <c r="B22" s="552"/>
      <c r="C22" s="553"/>
      <c r="D22" s="553"/>
      <c r="E22" s="554"/>
      <c r="F22" s="554"/>
      <c r="G22" s="555"/>
      <c r="H22" s="553"/>
      <c r="I22" s="556"/>
      <c r="K22" s="17"/>
    </row>
    <row r="23" spans="1:11" s="27" customFormat="1" ht="15.6" x14ac:dyDescent="0.3">
      <c r="A23" s="159" t="str">
        <f>'Orçamento Sintético '!A88</f>
        <v xml:space="preserve"> TUCUMÃ-PA, 22 DE JANEIRO DE 2024.</v>
      </c>
      <c r="B23" s="557"/>
      <c r="C23" s="557"/>
      <c r="D23" s="557"/>
      <c r="E23" s="33"/>
      <c r="F23" s="33"/>
      <c r="G23" s="34"/>
      <c r="I23" s="160"/>
      <c r="K23" s="17"/>
    </row>
    <row r="24" spans="1:11" s="27" customFormat="1" ht="15.6" x14ac:dyDescent="0.3">
      <c r="A24" s="161"/>
      <c r="B24" s="558"/>
      <c r="E24" s="33"/>
      <c r="F24" s="33"/>
      <c r="G24" s="34"/>
      <c r="I24" s="160"/>
      <c r="K24" s="17"/>
    </row>
    <row r="25" spans="1:11" s="27" customFormat="1" ht="15.6" x14ac:dyDescent="0.3">
      <c r="A25" s="161"/>
      <c r="B25" s="558"/>
      <c r="E25" s="33"/>
      <c r="F25" s="33"/>
      <c r="G25" s="34"/>
      <c r="I25" s="160"/>
      <c r="K25" s="17"/>
    </row>
    <row r="26" spans="1:11" s="27" customFormat="1" ht="15.6" x14ac:dyDescent="0.3">
      <c r="A26" s="161"/>
      <c r="B26" s="558"/>
      <c r="E26" s="33"/>
      <c r="F26" s="33"/>
      <c r="G26" s="34"/>
      <c r="I26" s="160"/>
      <c r="K26" s="17"/>
    </row>
    <row r="27" spans="1:11" s="27" customFormat="1" ht="15.6" x14ac:dyDescent="0.3">
      <c r="A27" s="161"/>
      <c r="B27" s="558"/>
      <c r="E27" s="33"/>
      <c r="F27" s="33"/>
      <c r="G27" s="34"/>
      <c r="I27" s="160"/>
      <c r="K27" s="17"/>
    </row>
    <row r="28" spans="1:11" s="27" customFormat="1" ht="15.6" x14ac:dyDescent="0.3">
      <c r="A28" s="161"/>
      <c r="B28" s="558"/>
      <c r="E28" s="33"/>
      <c r="F28" s="33"/>
      <c r="G28" s="34"/>
      <c r="I28" s="160"/>
      <c r="K28" s="17"/>
    </row>
    <row r="29" spans="1:11" s="27" customFormat="1" ht="15.6" x14ac:dyDescent="0.3">
      <c r="A29" s="161"/>
      <c r="B29" s="558"/>
      <c r="E29" s="33"/>
      <c r="F29" s="33"/>
      <c r="G29" s="34"/>
      <c r="I29" s="160"/>
      <c r="K29" s="17"/>
    </row>
    <row r="30" spans="1:11" s="27" customFormat="1" ht="16.2" thickBot="1" x14ac:dyDescent="0.35">
      <c r="A30" s="162"/>
      <c r="B30" s="163"/>
      <c r="C30" s="164"/>
      <c r="D30" s="164"/>
      <c r="E30" s="165"/>
      <c r="F30" s="165"/>
      <c r="G30" s="166"/>
      <c r="H30" s="164"/>
      <c r="I30" s="167"/>
      <c r="K30" s="17"/>
    </row>
    <row r="31" spans="1:11" s="27" customFormat="1" ht="15.6" x14ac:dyDescent="0.3">
      <c r="A31" s="558"/>
      <c r="B31" s="558"/>
      <c r="E31" s="33"/>
      <c r="F31" s="33"/>
      <c r="G31" s="34"/>
      <c r="K31" s="17"/>
    </row>
    <row r="32" spans="1:11" s="27" customFormat="1" ht="15.6" x14ac:dyDescent="0.3">
      <c r="A32" s="558"/>
      <c r="B32" s="558"/>
      <c r="E32" s="33"/>
      <c r="F32" s="33"/>
      <c r="G32" s="34"/>
      <c r="K32" s="17"/>
    </row>
    <row r="33" spans="1:11" s="27" customFormat="1" ht="15" x14ac:dyDescent="0.3">
      <c r="B33" s="34"/>
      <c r="C33" s="34"/>
      <c r="D33" s="33"/>
      <c r="E33" s="33"/>
      <c r="F33" s="33"/>
      <c r="G33" s="34"/>
      <c r="K33" s="17"/>
    </row>
    <row r="34" spans="1:11" s="27" customFormat="1" ht="15" x14ac:dyDescent="0.3">
      <c r="A34" s="35"/>
      <c r="E34" s="34"/>
      <c r="F34" s="33"/>
      <c r="G34" s="34"/>
      <c r="K34" s="17"/>
    </row>
    <row r="35" spans="1:11" s="27" customFormat="1" ht="18" x14ac:dyDescent="0.3">
      <c r="B35" s="36"/>
      <c r="C35" s="36"/>
      <c r="D35" s="796"/>
      <c r="E35" s="796"/>
      <c r="F35" s="796"/>
      <c r="G35" s="796"/>
      <c r="H35" s="788"/>
      <c r="I35" s="788"/>
      <c r="J35" s="788"/>
      <c r="K35" s="17"/>
    </row>
    <row r="36" spans="1:11" s="27" customFormat="1" ht="18" x14ac:dyDescent="0.3">
      <c r="A36" s="35"/>
      <c r="C36" s="34"/>
      <c r="D36" s="37"/>
      <c r="E36" s="787"/>
      <c r="F36" s="787"/>
      <c r="G36" s="787"/>
      <c r="K36" s="17"/>
    </row>
    <row r="37" spans="1:11" s="27" customFormat="1" ht="18" x14ac:dyDescent="0.3">
      <c r="A37" s="35"/>
      <c r="B37" s="34"/>
      <c r="C37" s="34"/>
      <c r="E37" s="788"/>
      <c r="F37" s="788"/>
      <c r="G37" s="788"/>
      <c r="K37" s="17"/>
    </row>
    <row r="38" spans="1:11" s="27" customFormat="1" ht="15" x14ac:dyDescent="0.3">
      <c r="A38" s="35"/>
      <c r="B38" s="34"/>
      <c r="C38" s="34"/>
      <c r="D38" s="33"/>
      <c r="E38" s="33"/>
      <c r="I38" s="34"/>
      <c r="K38" s="17"/>
    </row>
  </sheetData>
  <mergeCells count="42">
    <mergeCell ref="E37:G37"/>
    <mergeCell ref="K18:K19"/>
    <mergeCell ref="A19:E19"/>
    <mergeCell ref="A20:E20"/>
    <mergeCell ref="A21:E21"/>
    <mergeCell ref="D35:G35"/>
    <mergeCell ref="H35:J35"/>
    <mergeCell ref="A18:E18"/>
    <mergeCell ref="I18:I21"/>
    <mergeCell ref="H18:H21"/>
    <mergeCell ref="A14:A15"/>
    <mergeCell ref="B14:E15"/>
    <mergeCell ref="H14:H15"/>
    <mergeCell ref="I14:I15"/>
    <mergeCell ref="E36:G36"/>
    <mergeCell ref="A16:A17"/>
    <mergeCell ref="B16:E17"/>
    <mergeCell ref="H16:H17"/>
    <mergeCell ref="I16:I17"/>
    <mergeCell ref="A8:A9"/>
    <mergeCell ref="B8:E9"/>
    <mergeCell ref="H8:H9"/>
    <mergeCell ref="I8:I9"/>
    <mergeCell ref="A12:A13"/>
    <mergeCell ref="B12:E13"/>
    <mergeCell ref="H12:H13"/>
    <mergeCell ref="I12:I13"/>
    <mergeCell ref="A10:A11"/>
    <mergeCell ref="B10:E11"/>
    <mergeCell ref="H10:H11"/>
    <mergeCell ref="I10:I11"/>
    <mergeCell ref="A1:I1"/>
    <mergeCell ref="A2:I2"/>
    <mergeCell ref="A3:I3"/>
    <mergeCell ref="A4:I4"/>
    <mergeCell ref="H6:H7"/>
    <mergeCell ref="I6:I7"/>
    <mergeCell ref="B5:G5"/>
    <mergeCell ref="A6:A7"/>
    <mergeCell ref="B6:E7"/>
    <mergeCell ref="F6:F7"/>
    <mergeCell ref="G6:G7"/>
  </mergeCells>
  <phoneticPr fontId="50" type="noConversion"/>
  <conditionalFormatting sqref="F9:G9 F13:G13 F15:G15">
    <cfRule type="cellIs" dxfId="7" priority="24" stopIfTrue="1" operator="greaterThan">
      <formula>0</formula>
    </cfRule>
  </conditionalFormatting>
  <conditionalFormatting sqref="F9:G9">
    <cfRule type="cellIs" dxfId="6" priority="29" operator="between">
      <formula>0.01</formula>
      <formula>1</formula>
    </cfRule>
    <cfRule type="cellIs" priority="30" operator="between">
      <formula>0</formula>
      <formula>1</formula>
    </cfRule>
  </conditionalFormatting>
  <conditionalFormatting sqref="F11:G11">
    <cfRule type="cellIs" dxfId="5" priority="47" stopIfTrue="1" operator="greaterThan">
      <formula>0</formula>
    </cfRule>
    <cfRule type="cellIs" dxfId="4" priority="50" operator="between">
      <formula>0.01</formula>
      <formula>1</formula>
    </cfRule>
    <cfRule type="cellIs" priority="51" operator="between">
      <formula>0</formula>
      <formula>1</formula>
    </cfRule>
  </conditionalFormatting>
  <conditionalFormatting sqref="F13:G13">
    <cfRule type="cellIs" dxfId="3" priority="33" operator="between">
      <formula>0.01</formula>
      <formula>1</formula>
    </cfRule>
    <cfRule type="cellIs" priority="34" operator="between">
      <formula>0</formula>
      <formula>1</formula>
    </cfRule>
  </conditionalFormatting>
  <conditionalFormatting sqref="F15:G15 G9">
    <cfRule type="dataBar" priority="10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{9A1C1388-72A9-41A6-BBAD-2E9997B158C2}</x14:id>
        </ext>
      </extLst>
    </cfRule>
  </conditionalFormatting>
  <conditionalFormatting sqref="F15:G15">
    <cfRule type="cellIs" dxfId="2" priority="27" operator="between">
      <formula>0.01</formula>
      <formula>1</formula>
    </cfRule>
    <cfRule type="cellIs" priority="28" operator="between">
      <formula>0</formula>
      <formula>1</formula>
    </cfRule>
  </conditionalFormatting>
  <conditionalFormatting sqref="F17:G17">
    <cfRule type="cellIs" dxfId="1" priority="102" stopIfTrue="1" operator="greaterThan">
      <formula>0</formula>
    </cfRule>
    <cfRule type="cellIs" dxfId="0" priority="103" operator="between">
      <formula>0.01</formula>
      <formula>1</formula>
    </cfRule>
    <cfRule type="cellIs" priority="104" operator="between">
      <formula>0</formula>
      <formula>1</formula>
    </cfRule>
    <cfRule type="dataBar" priority="10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{7EBE0255-6F35-4111-BA37-A725EBF717EB}</x14:id>
        </ext>
      </extLst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4" orientation="landscape" r:id="rId1"/>
  <headerFooter>
    <oddHeader xml:space="preserve">&amp;L </oddHeader>
    <oddFooter xml:space="preserve">&amp;L 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1C1388-72A9-41A6-BBAD-2E9997B158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F15:G15 G9</xm:sqref>
        </x14:conditionalFormatting>
        <x14:conditionalFormatting xmlns:xm="http://schemas.microsoft.com/office/excel/2006/main">
          <x14:cfRule type="dataBar" id="{7EBE0255-6F35-4111-BA37-A725EBF717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F17:G17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264"/>
  <sheetViews>
    <sheetView view="pageBreakPreview" topLeftCell="A44" zoomScale="85" zoomScaleNormal="100" zoomScaleSheetLayoutView="85" workbookViewId="0">
      <selection activeCell="B55" sqref="B55"/>
    </sheetView>
  </sheetViews>
  <sheetFormatPr defaultColWidth="8.19921875" defaultRowHeight="13.2" x14ac:dyDescent="0.25"/>
  <cols>
    <col min="1" max="1" width="11.09765625" style="39" customWidth="1"/>
    <col min="2" max="2" width="51.3984375" style="39" customWidth="1"/>
    <col min="3" max="3" width="26.69921875" style="39" bestFit="1" customWidth="1"/>
    <col min="4" max="4" width="14.09765625" style="39" customWidth="1"/>
    <col min="5" max="16384" width="8.19921875" style="39"/>
  </cols>
  <sheetData>
    <row r="1" spans="1:24" ht="97.2" customHeight="1" x14ac:dyDescent="0.25">
      <c r="A1" s="806"/>
      <c r="B1" s="807"/>
      <c r="C1" s="807"/>
      <c r="D1" s="808"/>
    </row>
    <row r="2" spans="1:24" s="5" customFormat="1" ht="89.4" customHeight="1" x14ac:dyDescent="0.35">
      <c r="A2" s="695" t="s">
        <v>769</v>
      </c>
      <c r="B2" s="696"/>
      <c r="C2" s="696"/>
      <c r="D2" s="697"/>
      <c r="E2" s="414"/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W2" s="414"/>
      <c r="X2" s="414"/>
    </row>
    <row r="3" spans="1:24" s="411" customFormat="1" ht="21" customHeight="1" thickBot="1" x14ac:dyDescent="0.45">
      <c r="A3" s="656"/>
      <c r="B3" s="657"/>
      <c r="C3" s="657"/>
      <c r="D3" s="658"/>
      <c r="E3" s="415"/>
      <c r="F3" s="415"/>
      <c r="G3" s="415"/>
      <c r="H3" s="415"/>
      <c r="I3" s="415"/>
      <c r="J3" s="415"/>
      <c r="K3" s="415"/>
      <c r="L3" s="415"/>
      <c r="M3" s="415"/>
      <c r="N3" s="415"/>
      <c r="O3" s="415"/>
      <c r="P3" s="415"/>
      <c r="Q3" s="415"/>
      <c r="R3" s="415"/>
      <c r="S3" s="415"/>
      <c r="T3" s="415"/>
      <c r="U3" s="415"/>
      <c r="V3" s="415"/>
      <c r="W3" s="415"/>
      <c r="X3" s="415"/>
    </row>
    <row r="4" spans="1:24" s="40" customFormat="1" ht="19.95" customHeight="1" x14ac:dyDescent="0.35">
      <c r="A4" s="811" t="s">
        <v>430</v>
      </c>
      <c r="B4" s="809"/>
      <c r="C4" s="809"/>
      <c r="D4" s="810"/>
    </row>
    <row r="5" spans="1:24" s="40" customFormat="1" ht="15.6" thickBot="1" x14ac:dyDescent="0.4">
      <c r="A5" s="41" t="s">
        <v>50</v>
      </c>
      <c r="B5" s="809" t="s">
        <v>126</v>
      </c>
      <c r="C5" s="809"/>
      <c r="D5" s="810"/>
    </row>
    <row r="6" spans="1:24" ht="19.2" thickBot="1" x14ac:dyDescent="0.3">
      <c r="A6" s="813" t="s">
        <v>136</v>
      </c>
      <c r="B6" s="814"/>
      <c r="C6" s="814"/>
      <c r="D6" s="815"/>
    </row>
    <row r="7" spans="1:24" x14ac:dyDescent="0.25">
      <c r="A7" s="373" t="s">
        <v>137</v>
      </c>
      <c r="B7" s="371" t="s">
        <v>135</v>
      </c>
      <c r="C7" s="372" t="s">
        <v>138</v>
      </c>
      <c r="D7" s="374" t="s">
        <v>139</v>
      </c>
    </row>
    <row r="8" spans="1:24" ht="13.8" x14ac:dyDescent="0.25">
      <c r="A8" s="375"/>
      <c r="B8" s="816" t="s">
        <v>140</v>
      </c>
      <c r="C8" s="816"/>
      <c r="D8" s="376"/>
    </row>
    <row r="9" spans="1:24" x14ac:dyDescent="0.25">
      <c r="A9" s="377" t="s">
        <v>141</v>
      </c>
      <c r="B9" s="42" t="s">
        <v>142</v>
      </c>
      <c r="C9" s="43">
        <v>0</v>
      </c>
      <c r="D9" s="378">
        <v>0</v>
      </c>
    </row>
    <row r="10" spans="1:24" x14ac:dyDescent="0.25">
      <c r="A10" s="379" t="s">
        <v>143</v>
      </c>
      <c r="B10" s="44" t="s">
        <v>144</v>
      </c>
      <c r="C10" s="43">
        <v>0</v>
      </c>
      <c r="D10" s="378">
        <v>0</v>
      </c>
    </row>
    <row r="11" spans="1:24" x14ac:dyDescent="0.25">
      <c r="A11" s="379" t="s">
        <v>145</v>
      </c>
      <c r="B11" s="44" t="s">
        <v>146</v>
      </c>
      <c r="C11" s="43">
        <v>0</v>
      </c>
      <c r="D11" s="378">
        <v>0</v>
      </c>
    </row>
    <row r="12" spans="1:24" x14ac:dyDescent="0.25">
      <c r="A12" s="379" t="s">
        <v>147</v>
      </c>
      <c r="B12" s="44" t="s">
        <v>148</v>
      </c>
      <c r="C12" s="43">
        <v>0</v>
      </c>
      <c r="D12" s="378">
        <v>0</v>
      </c>
    </row>
    <row r="13" spans="1:24" x14ac:dyDescent="0.25">
      <c r="A13" s="379" t="s">
        <v>149</v>
      </c>
      <c r="B13" s="44" t="s">
        <v>150</v>
      </c>
      <c r="C13" s="43">
        <v>0</v>
      </c>
      <c r="D13" s="378">
        <v>0</v>
      </c>
    </row>
    <row r="14" spans="1:24" x14ac:dyDescent="0.25">
      <c r="A14" s="379" t="s">
        <v>151</v>
      </c>
      <c r="B14" s="44" t="s">
        <v>152</v>
      </c>
      <c r="C14" s="43">
        <v>0</v>
      </c>
      <c r="D14" s="378">
        <v>0</v>
      </c>
    </row>
    <row r="15" spans="1:24" x14ac:dyDescent="0.25">
      <c r="A15" s="379" t="s">
        <v>153</v>
      </c>
      <c r="B15" s="44" t="s">
        <v>154</v>
      </c>
      <c r="C15" s="43">
        <v>0</v>
      </c>
      <c r="D15" s="378">
        <v>0</v>
      </c>
    </row>
    <row r="16" spans="1:24" x14ac:dyDescent="0.25">
      <c r="A16" s="379" t="s">
        <v>155</v>
      </c>
      <c r="B16" s="44" t="s">
        <v>156</v>
      </c>
      <c r="C16" s="45">
        <v>0.08</v>
      </c>
      <c r="D16" s="380">
        <v>0.08</v>
      </c>
    </row>
    <row r="17" spans="1:4" x14ac:dyDescent="0.25">
      <c r="A17" s="381" t="s">
        <v>157</v>
      </c>
      <c r="B17" s="46" t="s">
        <v>158</v>
      </c>
      <c r="C17" s="47">
        <v>0</v>
      </c>
      <c r="D17" s="592">
        <v>0</v>
      </c>
    </row>
    <row r="18" spans="1:4" x14ac:dyDescent="0.25">
      <c r="A18" s="382" t="s">
        <v>159</v>
      </c>
      <c r="B18" s="48" t="s">
        <v>160</v>
      </c>
      <c r="C18" s="49">
        <f>SUM(C9:C17)</f>
        <v>0.08</v>
      </c>
      <c r="D18" s="383">
        <f>SUM(D9:D17)</f>
        <v>0.08</v>
      </c>
    </row>
    <row r="19" spans="1:4" ht="13.8" x14ac:dyDescent="0.25">
      <c r="A19" s="375"/>
      <c r="B19" s="816" t="s">
        <v>314</v>
      </c>
      <c r="C19" s="816"/>
      <c r="D19" s="376"/>
    </row>
    <row r="20" spans="1:4" x14ac:dyDescent="0.25">
      <c r="A20" s="384" t="s">
        <v>161</v>
      </c>
      <c r="B20" s="50" t="s">
        <v>162</v>
      </c>
      <c r="C20" s="51">
        <v>0.1817</v>
      </c>
      <c r="D20" s="378"/>
    </row>
    <row r="21" spans="1:4" x14ac:dyDescent="0.25">
      <c r="A21" s="385" t="s">
        <v>163</v>
      </c>
      <c r="B21" s="52" t="s">
        <v>164</v>
      </c>
      <c r="C21" s="53">
        <v>3.9600000000000003E-2</v>
      </c>
      <c r="D21" s="380"/>
    </row>
    <row r="22" spans="1:4" x14ac:dyDescent="0.25">
      <c r="A22" s="385" t="s">
        <v>165</v>
      </c>
      <c r="B22" s="52" t="s">
        <v>166</v>
      </c>
      <c r="C22" s="53">
        <v>7.9000000000000008E-3</v>
      </c>
      <c r="D22" s="380">
        <v>6.8999999999999999E-3</v>
      </c>
    </row>
    <row r="23" spans="1:4" x14ac:dyDescent="0.25">
      <c r="A23" s="385" t="s">
        <v>167</v>
      </c>
      <c r="B23" s="52" t="s">
        <v>168</v>
      </c>
      <c r="C23" s="53">
        <v>0.1057</v>
      </c>
      <c r="D23" s="380">
        <v>8.3299999999999999E-2</v>
      </c>
    </row>
    <row r="24" spans="1:4" x14ac:dyDescent="0.25">
      <c r="A24" s="385" t="s">
        <v>169</v>
      </c>
      <c r="B24" s="52" t="s">
        <v>170</v>
      </c>
      <c r="C24" s="53">
        <v>8.0000000000000004E-4</v>
      </c>
      <c r="D24" s="380">
        <v>5.9999999999999995E-4</v>
      </c>
    </row>
    <row r="25" spans="1:4" x14ac:dyDescent="0.25">
      <c r="A25" s="385" t="s">
        <v>171</v>
      </c>
      <c r="B25" s="52" t="s">
        <v>172</v>
      </c>
      <c r="C25" s="53">
        <v>7.3000000000000001E-3</v>
      </c>
      <c r="D25" s="380">
        <v>5.5999999999999999E-3</v>
      </c>
    </row>
    <row r="26" spans="1:4" x14ac:dyDescent="0.25">
      <c r="A26" s="385" t="s">
        <v>173</v>
      </c>
      <c r="B26" s="52" t="s">
        <v>174</v>
      </c>
      <c r="C26" s="53">
        <v>5.0000000000000001E-3</v>
      </c>
      <c r="D26" s="380"/>
    </row>
    <row r="27" spans="1:4" x14ac:dyDescent="0.25">
      <c r="A27" s="385" t="s">
        <v>175</v>
      </c>
      <c r="B27" s="52" t="s">
        <v>176</v>
      </c>
      <c r="C27" s="53">
        <v>1.1999999999999999E-3</v>
      </c>
      <c r="D27" s="380">
        <v>8.9999999999999998E-4</v>
      </c>
    </row>
    <row r="28" spans="1:4" x14ac:dyDescent="0.25">
      <c r="A28" s="385" t="s">
        <v>177</v>
      </c>
      <c r="B28" s="52" t="s">
        <v>178</v>
      </c>
      <c r="C28" s="53">
        <v>9.74E-2</v>
      </c>
      <c r="D28" s="380">
        <v>7.4499999999999997E-2</v>
      </c>
    </row>
    <row r="29" spans="1:4" x14ac:dyDescent="0.25">
      <c r="A29" s="386" t="s">
        <v>179</v>
      </c>
      <c r="B29" s="54" t="s">
        <v>180</v>
      </c>
      <c r="C29" s="55">
        <v>2.9999999999999997E-4</v>
      </c>
      <c r="D29" s="592">
        <v>2.9999999999999997E-4</v>
      </c>
    </row>
    <row r="30" spans="1:4" ht="25.5" customHeight="1" x14ac:dyDescent="0.25">
      <c r="A30" s="387" t="s">
        <v>181</v>
      </c>
      <c r="B30" s="66" t="s">
        <v>182</v>
      </c>
      <c r="C30" s="57">
        <f>SUM(C20:C29)</f>
        <v>0.44689999999999996</v>
      </c>
      <c r="D30" s="388">
        <f>SUM(D20:D29)</f>
        <v>0.1721</v>
      </c>
    </row>
    <row r="31" spans="1:4" ht="11.25" customHeight="1" x14ac:dyDescent="0.25">
      <c r="A31" s="375"/>
      <c r="B31" s="817" t="s">
        <v>183</v>
      </c>
      <c r="C31" s="817"/>
      <c r="D31" s="376"/>
    </row>
    <row r="32" spans="1:4" x14ac:dyDescent="0.25">
      <c r="A32" s="384" t="s">
        <v>184</v>
      </c>
      <c r="B32" s="50" t="s">
        <v>185</v>
      </c>
      <c r="C32" s="51">
        <v>0.13120000000000001</v>
      </c>
      <c r="D32" s="378">
        <v>6.5199999999999994E-2</v>
      </c>
    </row>
    <row r="33" spans="1:4" x14ac:dyDescent="0.25">
      <c r="A33" s="385" t="s">
        <v>186</v>
      </c>
      <c r="B33" s="52" t="s">
        <v>187</v>
      </c>
      <c r="C33" s="53">
        <v>1.5E-3</v>
      </c>
      <c r="D33" s="380">
        <v>1.1000000000000001E-3</v>
      </c>
    </row>
    <row r="34" spans="1:4" x14ac:dyDescent="0.25">
      <c r="A34" s="385" t="s">
        <v>188</v>
      </c>
      <c r="B34" s="52" t="s">
        <v>189</v>
      </c>
      <c r="C34" s="53">
        <v>9.3399999999999997E-2</v>
      </c>
      <c r="D34" s="380">
        <v>9.3399999999999997E-2</v>
      </c>
    </row>
    <row r="35" spans="1:4" x14ac:dyDescent="0.25">
      <c r="A35" s="385" t="s">
        <v>190</v>
      </c>
      <c r="B35" s="52" t="s">
        <v>191</v>
      </c>
      <c r="C35" s="53">
        <v>5.1900000000000002E-2</v>
      </c>
      <c r="D35" s="380">
        <v>2.0299999999999999E-2</v>
      </c>
    </row>
    <row r="36" spans="1:4" x14ac:dyDescent="0.25">
      <c r="A36" s="386" t="s">
        <v>192</v>
      </c>
      <c r="B36" s="54" t="s">
        <v>193</v>
      </c>
      <c r="C36" s="55">
        <v>5.4000000000000003E-3</v>
      </c>
      <c r="D36" s="592">
        <v>4.1000000000000003E-3</v>
      </c>
    </row>
    <row r="37" spans="1:4" ht="24" x14ac:dyDescent="0.25">
      <c r="A37" s="387" t="s">
        <v>194</v>
      </c>
      <c r="B37" s="56" t="s">
        <v>195</v>
      </c>
      <c r="C37" s="57">
        <f>SUM(C32:C36)</f>
        <v>0.28340000000000004</v>
      </c>
      <c r="D37" s="388">
        <f>SUM(D32:D36)</f>
        <v>0.18409999999999999</v>
      </c>
    </row>
    <row r="38" spans="1:4" ht="15.6" x14ac:dyDescent="0.25">
      <c r="A38" s="375"/>
      <c r="B38" s="817" t="s">
        <v>196</v>
      </c>
      <c r="C38" s="817"/>
      <c r="D38" s="376"/>
    </row>
    <row r="39" spans="1:4" x14ac:dyDescent="0.25">
      <c r="A39" s="389" t="s">
        <v>197</v>
      </c>
      <c r="B39" s="50" t="s">
        <v>198</v>
      </c>
      <c r="C39" s="51">
        <v>4.3099999999999999E-2</v>
      </c>
      <c r="D39" s="378">
        <v>2.18E-2</v>
      </c>
    </row>
    <row r="40" spans="1:4" ht="22.8" x14ac:dyDescent="0.25">
      <c r="A40" s="390" t="s">
        <v>199</v>
      </c>
      <c r="B40" s="58" t="s">
        <v>200</v>
      </c>
      <c r="C40" s="55">
        <v>2.1399999999999999E-2</v>
      </c>
      <c r="D40" s="592">
        <v>2.1399999999999999E-2</v>
      </c>
    </row>
    <row r="41" spans="1:4" x14ac:dyDescent="0.25">
      <c r="A41" s="382" t="s">
        <v>201</v>
      </c>
      <c r="B41" s="48" t="s">
        <v>202</v>
      </c>
      <c r="C41" s="49">
        <f>SUM(C39:C40)</f>
        <v>6.4500000000000002E-2</v>
      </c>
      <c r="D41" s="383">
        <f>SUM(D39:D40)</f>
        <v>4.3200000000000002E-2</v>
      </c>
    </row>
    <row r="42" spans="1:4" ht="15.6" x14ac:dyDescent="0.25">
      <c r="A42" s="375"/>
      <c r="B42" s="812" t="s">
        <v>203</v>
      </c>
      <c r="C42" s="812"/>
      <c r="D42" s="376"/>
    </row>
    <row r="43" spans="1:4" x14ac:dyDescent="0.25">
      <c r="A43" s="384" t="s">
        <v>204</v>
      </c>
      <c r="B43" s="50" t="s">
        <v>205</v>
      </c>
      <c r="C43" s="59"/>
      <c r="D43" s="391"/>
    </row>
    <row r="44" spans="1:4" x14ac:dyDescent="0.25">
      <c r="A44" s="385" t="s">
        <v>206</v>
      </c>
      <c r="B44" s="52" t="s">
        <v>207</v>
      </c>
      <c r="C44" s="60">
        <v>0</v>
      </c>
      <c r="D44" s="392"/>
    </row>
    <row r="45" spans="1:4" x14ac:dyDescent="0.25">
      <c r="A45" s="385" t="s">
        <v>208</v>
      </c>
      <c r="B45" s="52" t="s">
        <v>209</v>
      </c>
      <c r="C45" s="60">
        <v>0</v>
      </c>
      <c r="D45" s="392"/>
    </row>
    <row r="46" spans="1:4" x14ac:dyDescent="0.25">
      <c r="A46" s="385" t="s">
        <v>210</v>
      </c>
      <c r="B46" s="52" t="s">
        <v>211</v>
      </c>
      <c r="C46" s="60">
        <v>0</v>
      </c>
      <c r="D46" s="392"/>
    </row>
    <row r="47" spans="1:4" x14ac:dyDescent="0.25">
      <c r="A47" s="385" t="s">
        <v>212</v>
      </c>
      <c r="B47" s="52" t="s">
        <v>213</v>
      </c>
      <c r="C47" s="60">
        <v>0</v>
      </c>
      <c r="D47" s="392"/>
    </row>
    <row r="48" spans="1:4" ht="6.9" customHeight="1" x14ac:dyDescent="0.25">
      <c r="A48" s="386"/>
      <c r="B48" s="54"/>
      <c r="C48" s="61"/>
      <c r="D48" s="593"/>
    </row>
    <row r="49" spans="1:4" ht="13.8" x14ac:dyDescent="0.25">
      <c r="A49" s="393" t="s">
        <v>201</v>
      </c>
      <c r="B49" s="62" t="s">
        <v>202</v>
      </c>
      <c r="C49" s="63">
        <f>C44+C45+C46+C47+C48</f>
        <v>0</v>
      </c>
      <c r="D49" s="394"/>
    </row>
    <row r="50" spans="1:4" ht="13.8" x14ac:dyDescent="0.25">
      <c r="A50" s="395"/>
      <c r="B50" s="48" t="s">
        <v>214</v>
      </c>
      <c r="C50" s="49">
        <f>C18+C30+C37+C41+C49</f>
        <v>0.87480000000000002</v>
      </c>
      <c r="D50" s="383">
        <f>D18+D30+D37+D41</f>
        <v>0.47939999999999999</v>
      </c>
    </row>
    <row r="51" spans="1:4" x14ac:dyDescent="0.25">
      <c r="A51" s="77"/>
      <c r="D51" s="78"/>
    </row>
    <row r="52" spans="1:4" ht="13.8" x14ac:dyDescent="0.25">
      <c r="A52" s="396" t="str">
        <f>'Orçamento Sintético '!A88</f>
        <v xml:space="preserve"> TUCUMÃ-PA, 22 DE JANEIRO DE 2024.</v>
      </c>
      <c r="D52" s="78"/>
    </row>
    <row r="53" spans="1:4" ht="15.6" x14ac:dyDescent="0.25">
      <c r="A53" s="397"/>
      <c r="D53" s="78"/>
    </row>
    <row r="54" spans="1:4" x14ac:dyDescent="0.25">
      <c r="A54" s="77"/>
      <c r="D54" s="78"/>
    </row>
    <row r="55" spans="1:4" ht="15.6" x14ac:dyDescent="0.25">
      <c r="A55" s="77"/>
      <c r="B55" s="594"/>
      <c r="D55" s="78"/>
    </row>
    <row r="56" spans="1:4" ht="15" x14ac:dyDescent="0.25">
      <c r="A56" s="77"/>
      <c r="B56" s="595"/>
      <c r="D56" s="78"/>
    </row>
    <row r="57" spans="1:4" x14ac:dyDescent="0.25">
      <c r="A57" s="77"/>
      <c r="D57" s="78"/>
    </row>
    <row r="58" spans="1:4" x14ac:dyDescent="0.25">
      <c r="A58" s="77"/>
      <c r="D58" s="78"/>
    </row>
    <row r="59" spans="1:4" ht="13.8" thickBot="1" x14ac:dyDescent="0.3">
      <c r="A59" s="67"/>
      <c r="B59" s="68"/>
      <c r="C59" s="68"/>
      <c r="D59" s="69"/>
    </row>
    <row r="248" spans="2:25" x14ac:dyDescent="0.25">
      <c r="B248" s="64"/>
      <c r="C248" s="64"/>
      <c r="D248" s="64"/>
      <c r="E248" s="64"/>
      <c r="F248" s="64"/>
      <c r="G248" s="64"/>
      <c r="H248" s="64"/>
      <c r="I248" s="64"/>
      <c r="J248" s="39">
        <v>3</v>
      </c>
      <c r="Y248" s="39" t="s">
        <v>122</v>
      </c>
    </row>
    <row r="249" spans="2:25" x14ac:dyDescent="0.25">
      <c r="X249" s="39" t="s">
        <v>123</v>
      </c>
    </row>
    <row r="250" spans="2:25" x14ac:dyDescent="0.25">
      <c r="P250" s="39">
        <v>4</v>
      </c>
    </row>
    <row r="251" spans="2:25" x14ac:dyDescent="0.25">
      <c r="P251" s="39">
        <v>14</v>
      </c>
    </row>
    <row r="252" spans="2:25" x14ac:dyDescent="0.25">
      <c r="P252" s="39">
        <v>1</v>
      </c>
    </row>
    <row r="253" spans="2:25" x14ac:dyDescent="0.25">
      <c r="P253" s="39">
        <v>1</v>
      </c>
    </row>
    <row r="254" spans="2:25" x14ac:dyDescent="0.25">
      <c r="P254" s="39">
        <v>14</v>
      </c>
    </row>
    <row r="255" spans="2:25" x14ac:dyDescent="0.25">
      <c r="P255" s="39">
        <v>14</v>
      </c>
    </row>
    <row r="256" spans="2:25" x14ac:dyDescent="0.25">
      <c r="P256" s="39">
        <v>30</v>
      </c>
    </row>
    <row r="257" spans="2:16" x14ac:dyDescent="0.25">
      <c r="P257" s="39">
        <v>14</v>
      </c>
    </row>
    <row r="258" spans="2:16" x14ac:dyDescent="0.25">
      <c r="P258" s="39">
        <v>3</v>
      </c>
    </row>
    <row r="259" spans="2:16" x14ac:dyDescent="0.25">
      <c r="P259" s="39">
        <v>19</v>
      </c>
    </row>
    <row r="260" spans="2:16" x14ac:dyDescent="0.25">
      <c r="P260" s="39">
        <v>3</v>
      </c>
    </row>
    <row r="261" spans="2:16" x14ac:dyDescent="0.25">
      <c r="P261" s="39">
        <v>6</v>
      </c>
    </row>
    <row r="262" spans="2:16" x14ac:dyDescent="0.25">
      <c r="P262" s="39">
        <v>14</v>
      </c>
    </row>
    <row r="263" spans="2:16" x14ac:dyDescent="0.25">
      <c r="P263" s="39">
        <v>12</v>
      </c>
    </row>
    <row r="264" spans="2:16" x14ac:dyDescent="0.25">
      <c r="B264" s="65"/>
      <c r="P264" s="39">
        <v>10</v>
      </c>
    </row>
  </sheetData>
  <mergeCells count="11">
    <mergeCell ref="B42:C42"/>
    <mergeCell ref="A6:D6"/>
    <mergeCell ref="B8:C8"/>
    <mergeCell ref="B19:C19"/>
    <mergeCell ref="B31:C31"/>
    <mergeCell ref="B38:C38"/>
    <mergeCell ref="A1:D1"/>
    <mergeCell ref="A2:D2"/>
    <mergeCell ref="A3:D3"/>
    <mergeCell ref="B5:D5"/>
    <mergeCell ref="A4:D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r:id="rId1"/>
  <headerFooter>
    <oddHeader xml:space="preserve">&amp;L </oddHeader>
    <oddFooter xml:space="preserve">&amp;L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3"/>
  <sheetViews>
    <sheetView view="pageBreakPreview" topLeftCell="A4" zoomScaleNormal="100" zoomScaleSheetLayoutView="100" workbookViewId="0">
      <selection activeCell="A2" sqref="A2:H2"/>
    </sheetView>
  </sheetViews>
  <sheetFormatPr defaultRowHeight="13.8" x14ac:dyDescent="0.25"/>
  <cols>
    <col min="1" max="1" width="14" customWidth="1"/>
    <col min="2" max="2" width="3.59765625" customWidth="1"/>
    <col min="3" max="3" width="9.59765625" customWidth="1"/>
    <col min="4" max="4" width="45.69921875" customWidth="1"/>
    <col min="5" max="5" width="9.09765625" customWidth="1"/>
    <col min="6" max="6" width="14" customWidth="1"/>
    <col min="7" max="7" width="12" customWidth="1"/>
    <col min="8" max="8" width="14.09765625" customWidth="1"/>
  </cols>
  <sheetData>
    <row r="1" spans="1:10" ht="86.4" customHeight="1" x14ac:dyDescent="0.25">
      <c r="A1" s="828"/>
      <c r="B1" s="829"/>
      <c r="C1" s="829"/>
      <c r="D1" s="829"/>
      <c r="E1" s="829"/>
      <c r="F1" s="829"/>
      <c r="G1" s="829"/>
      <c r="H1" s="830"/>
      <c r="I1" s="73"/>
      <c r="J1" s="73"/>
    </row>
    <row r="2" spans="1:10" ht="74.400000000000006" customHeight="1" x14ac:dyDescent="0.25">
      <c r="A2" s="831" t="s">
        <v>769</v>
      </c>
      <c r="B2" s="832"/>
      <c r="C2" s="832"/>
      <c r="D2" s="832"/>
      <c r="E2" s="832"/>
      <c r="F2" s="832"/>
      <c r="G2" s="832"/>
      <c r="H2" s="833"/>
      <c r="I2" s="74"/>
      <c r="J2" s="74"/>
    </row>
    <row r="3" spans="1:10" ht="37.5" customHeight="1" x14ac:dyDescent="0.25">
      <c r="A3" s="840" t="s">
        <v>429</v>
      </c>
      <c r="B3" s="841"/>
      <c r="C3" s="841"/>
      <c r="D3" s="841"/>
      <c r="E3" s="842" t="s">
        <v>432</v>
      </c>
      <c r="F3" s="843"/>
      <c r="G3" s="844" t="s">
        <v>431</v>
      </c>
      <c r="H3" s="845"/>
      <c r="I3" s="75"/>
      <c r="J3" s="74"/>
    </row>
    <row r="4" spans="1:10" s="515" customFormat="1" ht="27.75" customHeight="1" x14ac:dyDescent="0.25">
      <c r="A4" s="834" t="s">
        <v>223</v>
      </c>
      <c r="B4" s="835"/>
      <c r="C4" s="835"/>
      <c r="D4" s="835"/>
      <c r="E4" s="835"/>
      <c r="F4" s="835"/>
      <c r="G4" s="835"/>
      <c r="H4" s="836"/>
      <c r="I4" s="559"/>
      <c r="J4" s="560"/>
    </row>
    <row r="5" spans="1:10" s="515" customFormat="1" ht="36.75" customHeight="1" thickBot="1" x14ac:dyDescent="0.3">
      <c r="A5" s="837" t="s">
        <v>224</v>
      </c>
      <c r="B5" s="838"/>
      <c r="C5" s="838"/>
      <c r="D5" s="838"/>
      <c r="E5" s="838"/>
      <c r="F5" s="838"/>
      <c r="G5" s="838"/>
      <c r="H5" s="839"/>
      <c r="I5" s="561"/>
      <c r="J5" s="560"/>
    </row>
    <row r="6" spans="1:10" s="567" customFormat="1" ht="43.5" customHeight="1" thickBot="1" x14ac:dyDescent="0.3">
      <c r="A6" s="562" t="s">
        <v>5</v>
      </c>
      <c r="B6" s="563"/>
      <c r="C6" s="564" t="s">
        <v>261</v>
      </c>
      <c r="D6" s="846" t="s">
        <v>344</v>
      </c>
      <c r="E6" s="847"/>
      <c r="F6" s="847"/>
      <c r="G6" s="847"/>
      <c r="H6" s="848"/>
      <c r="I6" s="565"/>
      <c r="J6" s="566"/>
    </row>
    <row r="7" spans="1:10" s="70" customFormat="1" ht="15.75" customHeight="1" x14ac:dyDescent="0.25">
      <c r="A7" s="820" t="s">
        <v>249</v>
      </c>
      <c r="B7" s="821"/>
      <c r="C7" s="822"/>
      <c r="D7" s="822" t="s">
        <v>24</v>
      </c>
      <c r="E7" s="823"/>
      <c r="F7" s="823"/>
      <c r="G7" s="823"/>
      <c r="H7" s="824"/>
      <c r="I7" s="480"/>
      <c r="J7" s="481"/>
    </row>
    <row r="8" spans="1:10" s="70" customFormat="1" ht="15.75" customHeight="1" x14ac:dyDescent="0.25">
      <c r="A8" s="820" t="s">
        <v>250</v>
      </c>
      <c r="B8" s="821"/>
      <c r="C8" s="822"/>
      <c r="D8" s="825">
        <f>SUM(H10:H14)</f>
        <v>483.13747999999998</v>
      </c>
      <c r="E8" s="826"/>
      <c r="F8" s="826"/>
      <c r="G8" s="826"/>
      <c r="H8" s="827"/>
      <c r="I8" s="480"/>
      <c r="J8" s="481"/>
    </row>
    <row r="9" spans="1:10" s="70" customFormat="1" ht="39.75" customHeight="1" x14ac:dyDescent="0.25">
      <c r="A9" s="154" t="s">
        <v>258</v>
      </c>
      <c r="B9" s="110"/>
      <c r="C9" s="111" t="s">
        <v>251</v>
      </c>
      <c r="D9" s="111" t="s">
        <v>5</v>
      </c>
      <c r="E9" s="111" t="s">
        <v>249</v>
      </c>
      <c r="F9" s="111" t="s">
        <v>259</v>
      </c>
      <c r="G9" s="111" t="s">
        <v>252</v>
      </c>
      <c r="H9" s="155" t="s">
        <v>260</v>
      </c>
      <c r="I9" s="480"/>
      <c r="J9" s="481"/>
    </row>
    <row r="10" spans="1:10" s="70" customFormat="1" ht="47.25" customHeight="1" x14ac:dyDescent="0.25">
      <c r="A10" s="479" t="s">
        <v>19</v>
      </c>
      <c r="B10" s="112" t="s">
        <v>256</v>
      </c>
      <c r="C10" s="112">
        <v>2432</v>
      </c>
      <c r="D10" s="405" t="s">
        <v>342</v>
      </c>
      <c r="E10" s="112" t="s">
        <v>24</v>
      </c>
      <c r="F10" s="91">
        <v>32.700000000000003</v>
      </c>
      <c r="G10" s="112">
        <v>3</v>
      </c>
      <c r="H10" s="156">
        <f t="shared" ref="H10:H14" si="0">F10*G10</f>
        <v>98.100000000000009</v>
      </c>
      <c r="I10" s="480"/>
      <c r="J10" s="481"/>
    </row>
    <row r="11" spans="1:10" s="70" customFormat="1" ht="69.75" customHeight="1" x14ac:dyDescent="0.25">
      <c r="A11" s="479" t="s">
        <v>19</v>
      </c>
      <c r="B11" s="112" t="s">
        <v>256</v>
      </c>
      <c r="C11" s="112">
        <v>4982</v>
      </c>
      <c r="D11" s="405" t="s">
        <v>343</v>
      </c>
      <c r="E11" s="112" t="s">
        <v>24</v>
      </c>
      <c r="F11" s="91">
        <v>340.77</v>
      </c>
      <c r="G11" s="112" t="s">
        <v>253</v>
      </c>
      <c r="H11" s="156">
        <f t="shared" si="0"/>
        <v>340.77</v>
      </c>
      <c r="I11" s="480"/>
      <c r="J11" s="481"/>
    </row>
    <row r="12" spans="1:10" s="70" customFormat="1" ht="31.5" customHeight="1" x14ac:dyDescent="0.25">
      <c r="A12" s="479" t="s">
        <v>19</v>
      </c>
      <c r="B12" s="112" t="s">
        <v>256</v>
      </c>
      <c r="C12" s="112">
        <v>11055</v>
      </c>
      <c r="D12" s="405" t="s">
        <v>257</v>
      </c>
      <c r="E12" s="112" t="s">
        <v>24</v>
      </c>
      <c r="F12" s="91">
        <v>0.09</v>
      </c>
      <c r="G12" s="112">
        <v>19.8</v>
      </c>
      <c r="H12" s="156">
        <f t="shared" si="0"/>
        <v>1.782</v>
      </c>
      <c r="I12" s="480"/>
      <c r="J12" s="481"/>
    </row>
    <row r="13" spans="1:10" s="70" customFormat="1" ht="33.75" customHeight="1" x14ac:dyDescent="0.25">
      <c r="A13" s="479" t="s">
        <v>19</v>
      </c>
      <c r="B13" s="112" t="s">
        <v>194</v>
      </c>
      <c r="C13" s="112" t="s">
        <v>254</v>
      </c>
      <c r="D13" s="405" t="s">
        <v>235</v>
      </c>
      <c r="E13" s="112" t="s">
        <v>226</v>
      </c>
      <c r="F13" s="91">
        <v>23.3</v>
      </c>
      <c r="G13" s="112">
        <v>1.282</v>
      </c>
      <c r="H13" s="156">
        <f t="shared" si="0"/>
        <v>29.870600000000003</v>
      </c>
      <c r="I13" s="480"/>
      <c r="J13" s="481"/>
    </row>
    <row r="14" spans="1:10" s="70" customFormat="1" ht="24" customHeight="1" x14ac:dyDescent="0.25">
      <c r="A14" s="479" t="s">
        <v>19</v>
      </c>
      <c r="B14" s="112" t="s">
        <v>194</v>
      </c>
      <c r="C14" s="112" t="s">
        <v>255</v>
      </c>
      <c r="D14" s="405" t="s">
        <v>225</v>
      </c>
      <c r="E14" s="112" t="s">
        <v>226</v>
      </c>
      <c r="F14" s="112">
        <v>19.68</v>
      </c>
      <c r="G14" s="112">
        <v>0.64100000000000001</v>
      </c>
      <c r="H14" s="156">
        <f t="shared" si="0"/>
        <v>12.614879999999999</v>
      </c>
      <c r="I14" s="480"/>
      <c r="J14" s="481"/>
    </row>
    <row r="15" spans="1:10" s="70" customFormat="1" ht="23.25" customHeight="1" x14ac:dyDescent="0.25">
      <c r="A15" s="589"/>
      <c r="B15" s="590"/>
      <c r="C15" s="590"/>
      <c r="D15" s="590"/>
      <c r="E15" s="590"/>
      <c r="F15" s="590"/>
      <c r="G15" s="590"/>
      <c r="H15" s="591"/>
      <c r="I15" s="480"/>
      <c r="J15" s="481"/>
    </row>
    <row r="16" spans="1:10" x14ac:dyDescent="0.25">
      <c r="A16" s="113"/>
      <c r="H16" s="76"/>
    </row>
    <row r="17" spans="1:8" x14ac:dyDescent="0.25">
      <c r="A17" s="113"/>
      <c r="H17" s="76"/>
    </row>
    <row r="18" spans="1:8" x14ac:dyDescent="0.25">
      <c r="A18" s="113"/>
      <c r="H18" s="76"/>
    </row>
    <row r="19" spans="1:8" x14ac:dyDescent="0.25">
      <c r="A19" s="818" t="str">
        <f>'Orçamento Sintético '!A88</f>
        <v xml:space="preserve"> TUCUMÃ-PA, 22 DE JANEIRO DE 2024.</v>
      </c>
      <c r="B19" s="819"/>
      <c r="C19" s="819"/>
      <c r="D19" s="819"/>
      <c r="H19" s="76"/>
    </row>
    <row r="20" spans="1:8" x14ac:dyDescent="0.25">
      <c r="A20" s="113"/>
      <c r="H20" s="76"/>
    </row>
    <row r="21" spans="1:8" x14ac:dyDescent="0.25">
      <c r="A21" s="113"/>
      <c r="H21" s="76"/>
    </row>
    <row r="22" spans="1:8" x14ac:dyDescent="0.25">
      <c r="A22" s="113"/>
      <c r="H22" s="76"/>
    </row>
    <row r="23" spans="1:8" x14ac:dyDescent="0.25">
      <c r="A23" s="113"/>
      <c r="H23" s="76"/>
    </row>
    <row r="24" spans="1:8" ht="39.75" customHeight="1" x14ac:dyDescent="0.25">
      <c r="A24" s="113"/>
      <c r="H24" s="76"/>
    </row>
    <row r="25" spans="1:8" x14ac:dyDescent="0.25">
      <c r="A25" s="113"/>
      <c r="H25" s="76"/>
    </row>
    <row r="26" spans="1:8" x14ac:dyDescent="0.25">
      <c r="A26" s="113"/>
      <c r="H26" s="76"/>
    </row>
    <row r="27" spans="1:8" x14ac:dyDescent="0.25">
      <c r="A27" s="113"/>
      <c r="H27" s="76"/>
    </row>
    <row r="28" spans="1:8" x14ac:dyDescent="0.25">
      <c r="A28" s="113"/>
      <c r="H28" s="76"/>
    </row>
    <row r="29" spans="1:8" x14ac:dyDescent="0.25">
      <c r="A29" s="113"/>
      <c r="H29" s="76"/>
    </row>
    <row r="30" spans="1:8" x14ac:dyDescent="0.25">
      <c r="A30" s="113"/>
      <c r="H30" s="76"/>
    </row>
    <row r="31" spans="1:8" x14ac:dyDescent="0.25">
      <c r="A31" s="113"/>
      <c r="H31" s="76"/>
    </row>
    <row r="32" spans="1:8" x14ac:dyDescent="0.25">
      <c r="A32" s="113"/>
      <c r="H32" s="76"/>
    </row>
    <row r="33" spans="1:8" ht="14.4" thickBot="1" x14ac:dyDescent="0.3">
      <c r="A33" s="71"/>
      <c r="B33" s="72"/>
      <c r="C33" s="72"/>
      <c r="D33" s="72"/>
      <c r="E33" s="72"/>
      <c r="F33" s="72"/>
      <c r="G33" s="72"/>
      <c r="H33" s="157"/>
    </row>
  </sheetData>
  <mergeCells count="13">
    <mergeCell ref="D6:H6"/>
    <mergeCell ref="A1:H1"/>
    <mergeCell ref="A2:H2"/>
    <mergeCell ref="A4:H4"/>
    <mergeCell ref="A5:H5"/>
    <mergeCell ref="A3:D3"/>
    <mergeCell ref="E3:F3"/>
    <mergeCell ref="G3:H3"/>
    <mergeCell ref="A19:D19"/>
    <mergeCell ref="A7:C7"/>
    <mergeCell ref="D7:H7"/>
    <mergeCell ref="A8:C8"/>
    <mergeCell ref="D8:H8"/>
  </mergeCells>
  <phoneticPr fontId="5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Header xml:space="preserve">&amp;L </oddHeader>
    <oddFooter xml:space="preserve">&amp;L 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Itens de maior relevância</vt:lpstr>
      <vt:lpstr>Orçamento Sintético </vt:lpstr>
      <vt:lpstr>Memória de Cálculo</vt:lpstr>
      <vt:lpstr>CPU</vt:lpstr>
      <vt:lpstr>BDI</vt:lpstr>
      <vt:lpstr>CF-F</vt:lpstr>
      <vt:lpstr>L.S</vt:lpstr>
      <vt:lpstr>COMPOSIÇÃO</vt:lpstr>
      <vt:lpstr>BDI!Area_de_impressao</vt:lpstr>
      <vt:lpstr>'CF-F'!Area_de_impressao</vt:lpstr>
      <vt:lpstr>COMPOSIÇÃO!Area_de_impressao</vt:lpstr>
      <vt:lpstr>CPU!Area_de_impressao</vt:lpstr>
      <vt:lpstr>'Itens de maior relevância'!Area_de_impressao</vt:lpstr>
      <vt:lpstr>L.S!Area_de_impressao</vt:lpstr>
      <vt:lpstr>'Memória de Cálculo'!Area_de_impressao</vt:lpstr>
      <vt:lpstr>'Orçamento Sintético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diego armando bustamante</cp:lastModifiedBy>
  <cp:revision>0</cp:revision>
  <cp:lastPrinted>2024-01-19T22:02:09Z</cp:lastPrinted>
  <dcterms:created xsi:type="dcterms:W3CDTF">2022-02-20T00:21:30Z</dcterms:created>
  <dcterms:modified xsi:type="dcterms:W3CDTF">2024-01-19T22:19:27Z</dcterms:modified>
</cp:coreProperties>
</file>