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8f33803f7e0b0fb5/BUSTAMANTE ENGENHARIA/BE - TRABALHO 2024/PLANILHAS POSTOS DE SAÚDE/ESF VII/"/>
    </mc:Choice>
  </mc:AlternateContent>
  <xr:revisionPtr revIDLastSave="99" documentId="8_{60387E40-86DA-4137-BB16-B78673140CF3}" xr6:coauthVersionLast="47" xr6:coauthVersionMax="47" xr10:uidLastSave="{6D9906CC-A742-4C11-8BA4-40C963CFCA5F}"/>
  <bookViews>
    <workbookView xWindow="-108" yWindow="-108" windowWidth="23256" windowHeight="12456" firstSheet="1" activeTab="1" xr2:uid="{00000000-000D-0000-FFFF-FFFF00000000}"/>
  </bookViews>
  <sheets>
    <sheet name="Itens de maior relevância" sheetId="14" state="hidden" r:id="rId1"/>
    <sheet name="Orçamento Sintético " sheetId="11" r:id="rId2"/>
    <sheet name="Memória de Cálculo" sheetId="2" state="hidden" r:id="rId3"/>
    <sheet name="CPU" sheetId="16" r:id="rId4"/>
    <sheet name="BDI" sheetId="4" r:id="rId5"/>
    <sheet name="CF-F" sheetId="5" r:id="rId6"/>
    <sheet name="L.S" sheetId="7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4">BDI!$A$1:$X$52</definedName>
    <definedName name="_xlnm.Print_Area" localSheetId="5">'CF-F'!$A$1:$K$30</definedName>
    <definedName name="_xlnm.Print_Area" localSheetId="0">'Itens de maior relevância'!$A$1:$F$28</definedName>
    <definedName name="_xlnm.Print_Area" localSheetId="6">L.S!$A$1:$D$59</definedName>
    <definedName name="_xlnm.Print_Area" localSheetId="2">'Memória de Cálculo'!$A$1:$G$63</definedName>
    <definedName name="_xlnm.Print_Area" localSheetId="1">'Orçamento Sintético '!$A$1:$I$58</definedName>
    <definedName name="AreaTeste" localSheetId="0">#REF!</definedName>
    <definedName name="AreaTeste">#REF!</definedName>
    <definedName name="AreaTeste2" localSheetId="0">#REF!</definedName>
    <definedName name="AreaTeste2">#REF!</definedName>
    <definedName name="CélulaInicioPlanilha" localSheetId="0">#REF!</definedName>
    <definedName name="CélulaInicioPlanilha">#REF!</definedName>
    <definedName name="CélulaResumo" localSheetId="0">#REF!</definedName>
    <definedName name="CélulaResumo">#REF!</definedName>
    <definedName name="DESCRIÇAO" localSheetId="0">#REF!</definedName>
    <definedName name="DESCRIÇAO" localSheetId="6">#REF!</definedName>
    <definedName name="DESCRIÇAO">#REF!</definedName>
    <definedName name="EMPRESAS" localSheetId="0">#REF!</definedName>
    <definedName name="EMPRESAS" localSheetId="6">#REF!</definedName>
    <definedName name="EMPRESAS">#REF!</definedName>
    <definedName name="Import.DescLote" hidden="1">[1]DADOS!$F$17</definedName>
    <definedName name="INDICES">OFFSET('[2]MAPA COTAÇÕES'!$B$19,1,0):OFFSET('[2]MAPA COTAÇÕES'!$I$23,-1,0)</definedName>
    <definedName name="isabelestacomfome">#REF!</definedName>
    <definedName name="ITEM" localSheetId="0">#REF!</definedName>
    <definedName name="ITEM">#REF!</definedName>
    <definedName name="teste2" localSheetId="0">#REF!</definedName>
    <definedName name="teste2">#REF!</definedName>
    <definedName name="TIPOORCAMENTO" hidden="1">IF(VALUE([1]MENU!$O$3)=2,"Licitado","Proposto")</definedName>
    <definedName name="UND" localSheetId="0">#REF!</definedName>
    <definedName name="UND" localSheetId="6">#REF!</definedName>
    <definedName name="UND">#REF!</definedName>
    <definedName name="VTOTAL" localSheetId="0">#REF!</definedName>
    <definedName name="VTOTAL" localSheetId="6">#REF!</definedName>
    <definedName name="VTOT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2" i="16" l="1"/>
  <c r="E9" i="14" l="1"/>
  <c r="D9" i="14"/>
  <c r="B9" i="14"/>
  <c r="D13" i="14"/>
  <c r="E13" i="14"/>
  <c r="B13" i="14"/>
  <c r="E12" i="14"/>
  <c r="D12" i="14"/>
  <c r="B12" i="14"/>
  <c r="E11" i="14"/>
  <c r="D11" i="14"/>
  <c r="B11" i="14"/>
  <c r="D10" i="14"/>
  <c r="E10" i="14"/>
  <c r="B10" i="14"/>
  <c r="F20" i="2"/>
  <c r="E20" i="2"/>
  <c r="D20" i="2"/>
  <c r="C20" i="2"/>
  <c r="B20" i="2"/>
  <c r="A52" i="7" l="1"/>
  <c r="B5" i="5"/>
  <c r="A21" i="5"/>
  <c r="A37" i="4"/>
  <c r="A51" i="2"/>
  <c r="F7" i="2"/>
  <c r="B6" i="2"/>
  <c r="B5" i="2"/>
  <c r="F33" i="2"/>
  <c r="E33" i="2"/>
  <c r="B33" i="2"/>
  <c r="C33" i="2" s="1"/>
  <c r="F13" i="2"/>
  <c r="F14" i="2"/>
  <c r="E13" i="2"/>
  <c r="E14" i="2"/>
  <c r="B13" i="2"/>
  <c r="C13" i="2" s="1"/>
  <c r="D13" i="2" s="1"/>
  <c r="B14" i="2"/>
  <c r="C14" i="2" s="1"/>
  <c r="B14" i="5" l="1"/>
  <c r="B12" i="5"/>
  <c r="F25" i="2"/>
  <c r="E25" i="2"/>
  <c r="D24" i="2"/>
  <c r="D25" i="2"/>
  <c r="D26" i="2"/>
  <c r="B25" i="2"/>
  <c r="C25" i="2" s="1"/>
  <c r="F18" i="2"/>
  <c r="E18" i="2"/>
  <c r="D18" i="2"/>
  <c r="C18" i="2"/>
  <c r="B18" i="2"/>
  <c r="F23" i="2"/>
  <c r="E23" i="2"/>
  <c r="D22" i="2"/>
  <c r="D23" i="2"/>
  <c r="B23" i="2"/>
  <c r="C23" i="2" s="1"/>
  <c r="D11" i="2"/>
  <c r="D19" i="2"/>
  <c r="B19" i="2"/>
  <c r="B10" i="5" l="1"/>
  <c r="B8" i="5"/>
  <c r="B16" i="4"/>
  <c r="F47" i="2"/>
  <c r="D47" i="2"/>
  <c r="E45" i="2"/>
  <c r="E47" i="2"/>
  <c r="F45" i="2"/>
  <c r="D44" i="2"/>
  <c r="D45" i="2"/>
  <c r="B45" i="2"/>
  <c r="C45" i="2" s="1"/>
  <c r="B47" i="2"/>
  <c r="C47" i="2" s="1"/>
  <c r="E43" i="2"/>
  <c r="F40" i="2"/>
  <c r="F43" i="2"/>
  <c r="E40" i="2"/>
  <c r="E38" i="2"/>
  <c r="F32" i="2"/>
  <c r="F34" i="2"/>
  <c r="F36" i="2"/>
  <c r="F38" i="2"/>
  <c r="F28" i="2"/>
  <c r="F29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27" i="2"/>
  <c r="F27" i="2"/>
  <c r="F16" i="2"/>
  <c r="F17" i="2"/>
  <c r="F19" i="2"/>
  <c r="F12" i="2"/>
  <c r="E16" i="2"/>
  <c r="E17" i="2"/>
  <c r="E19" i="2"/>
  <c r="E27" i="2"/>
  <c r="E28" i="2"/>
  <c r="E29" i="2"/>
  <c r="E32" i="2"/>
  <c r="E34" i="2"/>
  <c r="E36" i="2"/>
  <c r="E12" i="2"/>
  <c r="B16" i="2"/>
  <c r="B17" i="2"/>
  <c r="B27" i="2"/>
  <c r="C27" i="2" s="1"/>
  <c r="B28" i="2"/>
  <c r="C28" i="2" s="1"/>
  <c r="B29" i="2"/>
  <c r="C29" i="2" s="1"/>
  <c r="B32" i="2"/>
  <c r="C32" i="2" s="1"/>
  <c r="B34" i="2"/>
  <c r="C34" i="2" s="1"/>
  <c r="B36" i="2"/>
  <c r="C36" i="2" s="1"/>
  <c r="B38" i="2"/>
  <c r="C38" i="2" s="1"/>
  <c r="B40" i="2"/>
  <c r="C40" i="2" s="1"/>
  <c r="B43" i="2"/>
  <c r="C43" i="2" s="1"/>
  <c r="B12" i="2"/>
  <c r="C17" i="2"/>
  <c r="C19" i="2"/>
  <c r="C16" i="2"/>
  <c r="C12" i="2" l="1"/>
  <c r="D12" i="2" s="1"/>
  <c r="J119" i="4"/>
  <c r="J127" i="4"/>
  <c r="J133" i="4"/>
  <c r="J147" i="4"/>
  <c r="J142" i="4"/>
  <c r="I7" i="2" l="1"/>
  <c r="D43" i="2"/>
  <c r="D21" i="2" l="1"/>
  <c r="D15" i="2" l="1"/>
  <c r="D16" i="2"/>
  <c r="D17" i="2"/>
  <c r="C49" i="7" l="1"/>
  <c r="C41" i="7"/>
  <c r="D41" i="7"/>
  <c r="D37" i="7"/>
  <c r="C37" i="7"/>
  <c r="D30" i="7"/>
  <c r="C30" i="7"/>
  <c r="D18" i="7"/>
  <c r="C18" i="7"/>
  <c r="C50" i="7" l="1"/>
  <c r="D50" i="7"/>
  <c r="K16" i="5" l="1"/>
  <c r="N22" i="4" l="1"/>
  <c r="K22" i="4"/>
  <c r="H22" i="4"/>
  <c r="E22" i="4"/>
  <c r="N21" i="4"/>
  <c r="J21" i="4"/>
  <c r="F21" i="4"/>
  <c r="I27" i="2"/>
  <c r="I10" i="2"/>
  <c r="E25" i="4" l="1"/>
  <c r="E24" i="4"/>
  <c r="E27" i="4" l="1"/>
  <c r="E29" i="4" s="1"/>
  <c r="I6" i="11" l="1"/>
  <c r="H27" i="11" s="1"/>
  <c r="I27" i="11" s="1"/>
  <c r="H44" i="11" l="1"/>
  <c r="I44" i="11" s="1"/>
  <c r="I43" i="11" s="1"/>
  <c r="H33" i="11"/>
  <c r="I33" i="11" s="1"/>
  <c r="H22" i="11"/>
  <c r="I22" i="11" s="1"/>
  <c r="I21" i="11" s="1"/>
  <c r="H18" i="11"/>
  <c r="I18" i="11" s="1"/>
  <c r="H16" i="11"/>
  <c r="I16" i="11" s="1"/>
  <c r="H35" i="11"/>
  <c r="I35" i="11" s="1"/>
  <c r="I34" i="11" s="1"/>
  <c r="H26" i="11"/>
  <c r="I26" i="11" s="1"/>
  <c r="H24" i="11"/>
  <c r="I24" i="11" s="1"/>
  <c r="I23" i="11" s="1"/>
  <c r="H31" i="11"/>
  <c r="I31" i="11" s="1"/>
  <c r="I30" i="11" s="1"/>
  <c r="H37" i="11"/>
  <c r="I37" i="11" s="1"/>
  <c r="I36" i="11" s="1"/>
  <c r="H42" i="11"/>
  <c r="I42" i="11" s="1"/>
  <c r="I41" i="11" s="1"/>
  <c r="I40" i="11" s="1"/>
  <c r="H28" i="11"/>
  <c r="I28" i="11" s="1"/>
  <c r="H15" i="11"/>
  <c r="I15" i="11" s="1"/>
  <c r="H32" i="11"/>
  <c r="I32" i="11" s="1"/>
  <c r="H19" i="11"/>
  <c r="I19" i="11" s="1"/>
  <c r="H12" i="11"/>
  <c r="I12" i="11" s="1"/>
  <c r="H13" i="11"/>
  <c r="I13" i="11" s="1"/>
  <c r="H11" i="11"/>
  <c r="I11" i="11" s="1"/>
  <c r="I10" i="11" s="1"/>
  <c r="H46" i="11"/>
  <c r="I46" i="11" s="1"/>
  <c r="I45" i="11" s="1"/>
  <c r="H14" i="5" s="1"/>
  <c r="H39" i="11"/>
  <c r="I39" i="11" s="1"/>
  <c r="I38" i="11" s="1"/>
  <c r="H17" i="11"/>
  <c r="I17" i="11" s="1"/>
  <c r="I14" i="11" s="1"/>
  <c r="I25" i="11"/>
  <c r="K13" i="5"/>
  <c r="I9" i="11" l="1"/>
  <c r="I29" i="11"/>
  <c r="I20" i="11"/>
  <c r="I47" i="11" s="1"/>
  <c r="H12" i="5"/>
  <c r="H8" i="5"/>
  <c r="H10" i="5" l="1"/>
  <c r="F8" i="5"/>
  <c r="G12" i="5"/>
  <c r="F10" i="5" l="1"/>
  <c r="F16" i="5" s="1"/>
  <c r="G10" i="5"/>
  <c r="K12" i="5"/>
  <c r="G14" i="5"/>
  <c r="G16" i="5" l="1"/>
  <c r="F18" i="5"/>
  <c r="K11" i="5"/>
  <c r="G18" i="5" l="1"/>
  <c r="G9" i="5"/>
  <c r="K9" i="5" l="1"/>
  <c r="K8" i="5"/>
  <c r="H16" i="5" l="1"/>
  <c r="I14" i="5" l="1"/>
  <c r="I12" i="5"/>
  <c r="I10" i="5"/>
  <c r="F19" i="5" l="1"/>
  <c r="G19" i="5"/>
  <c r="F17" i="5"/>
  <c r="G17" i="5"/>
  <c r="K18" i="5"/>
  <c r="I8" i="5"/>
  <c r="K14" i="5"/>
  <c r="I16" i="5" l="1"/>
  <c r="K15" i="5"/>
  <c r="K10" i="5" l="1"/>
</calcChain>
</file>

<file path=xl/sharedStrings.xml><?xml version="1.0" encoding="utf-8"?>
<sst xmlns="http://schemas.openxmlformats.org/spreadsheetml/2006/main" count="1462" uniqueCount="532">
  <si>
    <t>Bancos</t>
  </si>
  <si>
    <t>B.D.I.</t>
  </si>
  <si>
    <t>Item</t>
  </si>
  <si>
    <t>Código</t>
  </si>
  <si>
    <t>Banco</t>
  </si>
  <si>
    <t>Descrição</t>
  </si>
  <si>
    <t>Und</t>
  </si>
  <si>
    <t>Quant.</t>
  </si>
  <si>
    <t>Total</t>
  </si>
  <si>
    <t xml:space="preserve"> 1 </t>
  </si>
  <si>
    <t>SERVIÇOS PRELIMINARES</t>
  </si>
  <si>
    <t>DEMOLIÇÕES E RETIRADAS</t>
  </si>
  <si>
    <t>SEDOP</t>
  </si>
  <si>
    <t>Placa de obra em lona com plotagem de gráfica</t>
  </si>
  <si>
    <t>m²</t>
  </si>
  <si>
    <t>COBERTURA</t>
  </si>
  <si>
    <t>Retirada de telhas de barro</t>
  </si>
  <si>
    <t>FORRO</t>
  </si>
  <si>
    <t>SINAPI</t>
  </si>
  <si>
    <t>PINTURA</t>
  </si>
  <si>
    <t>Retirada de luminárias</t>
  </si>
  <si>
    <t>UN</t>
  </si>
  <si>
    <t>REFORMA</t>
  </si>
  <si>
    <t xml:space="preserve"> 88485 </t>
  </si>
  <si>
    <t>APLICAÇÃO DE FUNDO SELADOR ACRÍLICO EM PAREDES, UMA DEMÃO. AF_06/2014</t>
  </si>
  <si>
    <t>PAREDES</t>
  </si>
  <si>
    <t xml:space="preserve"> 88489 </t>
  </si>
  <si>
    <t>APLICAÇÃO MANUAL DE PINTURA COM TINTA LÁTEX ACRÍLICA EM PAREDES, DUAS DEMÃOS. AF_06/2014</t>
  </si>
  <si>
    <t>CALÇADA</t>
  </si>
  <si>
    <t xml:space="preserve"> 102491 </t>
  </si>
  <si>
    <t>PINTURA DE PISO COM TINTA ACRÍLICA, APLICAÇÃO MANUAL, 2 DEMÃOS, INCLUSO FUNDO PREPARADOR. AF_05/2021</t>
  </si>
  <si>
    <t>PORTÕES E GRADES</t>
  </si>
  <si>
    <t>PORTAS</t>
  </si>
  <si>
    <t>INSTALAÇÕES ELÉTRICAS</t>
  </si>
  <si>
    <t>ILUMINAÇÃO</t>
  </si>
  <si>
    <t xml:space="preserve">OBRA : </t>
  </si>
  <si>
    <t>Área Total trabalhada:</t>
  </si>
  <si>
    <t>Local:</t>
  </si>
  <si>
    <t>Município:</t>
  </si>
  <si>
    <t>Tucumã - PA</t>
  </si>
  <si>
    <t>PLANILHA ORÇAMENTÁRIA</t>
  </si>
  <si>
    <t>Memória de Cálculo</t>
  </si>
  <si>
    <t>1.2</t>
  </si>
  <si>
    <t xml:space="preserve"> </t>
  </si>
  <si>
    <t>MEMÓRIA DE CÁLCULO</t>
  </si>
  <si>
    <t>1.2.1</t>
  </si>
  <si>
    <t>TOTAL</t>
  </si>
  <si>
    <t>COMPOSIÇÃO DO BDI</t>
  </si>
  <si>
    <t>Município:  TUCUMÃ-PA</t>
  </si>
  <si>
    <t>DOCUMENTO :</t>
  </si>
  <si>
    <t>PLANILHA DE COMPOSIÇÃO DO BDI</t>
  </si>
  <si>
    <r>
      <t xml:space="preserve">OPÇÃO: </t>
    </r>
    <r>
      <rPr>
        <sz val="10"/>
        <color indexed="12"/>
        <rFont val="Arial"/>
        <family val="2"/>
      </rPr>
      <t>Lucro Presumido</t>
    </r>
  </si>
  <si>
    <t>COMPONENTES DO</t>
  </si>
  <si>
    <t>PERCENTUAL</t>
  </si>
  <si>
    <t>%</t>
  </si>
  <si>
    <t>INCIDÊNCIA</t>
  </si>
  <si>
    <t>IMPOSTOS</t>
  </si>
  <si>
    <t>OUTROS COMPONENTES</t>
  </si>
  <si>
    <t>BDI</t>
  </si>
  <si>
    <t>DO BDI (1)</t>
  </si>
  <si>
    <t>ADMINISTRAÇÃO  CENTRAL</t>
  </si>
  <si>
    <t>SOBRE O CUSTO DIRETO DO EMPREENDIMENTO</t>
  </si>
  <si>
    <t>PIS</t>
  </si>
  <si>
    <t>ADMINISTRAÇÃO DA OBRA</t>
  </si>
  <si>
    <t>SOBRE O CUSTO DIRETO</t>
  </si>
  <si>
    <t>SEGUROS</t>
  </si>
  <si>
    <t>CANTEIRO DE OBRA</t>
  </si>
  <si>
    <t>RISCOS</t>
  </si>
  <si>
    <t>SOBRE O PREÇO DE VENDA DO EMPREENDIMENTO</t>
  </si>
  <si>
    <t>ISS</t>
  </si>
  <si>
    <t>MOB. PESSOAL E EQUIPAMENTOS</t>
  </si>
  <si>
    <t>GARANTIAS</t>
  </si>
  <si>
    <t>CONTRIB. PREVIDENC.</t>
  </si>
  <si>
    <t>EQUIPAMENTOS DIVERSOS</t>
  </si>
  <si>
    <t>DESPESAS  FINANCEIRAS</t>
  </si>
  <si>
    <t>LUCRO / REMUNERAÇÃO</t>
  </si>
  <si>
    <t>TAXAS E EMOLUMENTOS</t>
  </si>
  <si>
    <t>TRIBUTOS / IMPOSTOS</t>
  </si>
  <si>
    <t>DIVERSOS (2)</t>
  </si>
  <si>
    <t>FÓRMULA</t>
  </si>
  <si>
    <t>=</t>
  </si>
  <si>
    <t>(1 + AC +</t>
  </si>
  <si>
    <t xml:space="preserve">S + R + </t>
  </si>
  <si>
    <t>G)</t>
  </si>
  <si>
    <t>x</t>
  </si>
  <si>
    <t>( 1 + DF )</t>
  </si>
  <si>
    <t>( 1 + L )</t>
  </si>
  <si>
    <t>-</t>
  </si>
  <si>
    <t>( 1 - T )</t>
  </si>
  <si>
    <t>TRIBUTO</t>
  </si>
  <si>
    <t>RETENÇÃO</t>
  </si>
  <si>
    <t>IR</t>
  </si>
  <si>
    <t xml:space="preserve">BDI = </t>
  </si>
  <si>
    <t>(</t>
  </si>
  <si>
    <t>)</t>
  </si>
  <si>
    <t>CSLL</t>
  </si>
  <si>
    <t>vide obs.: 4</t>
  </si>
  <si>
    <t>vide obs.: 3</t>
  </si>
  <si>
    <t>COFINS</t>
  </si>
  <si>
    <t>Variáveis constantes da fórmula:</t>
  </si>
  <si>
    <r>
      <t xml:space="preserve">AC = </t>
    </r>
    <r>
      <rPr>
        <sz val="10"/>
        <rFont val="Arial"/>
        <family val="2"/>
      </rPr>
      <t>Taxa Representativa da Administração Central</t>
    </r>
  </si>
  <si>
    <r>
      <t xml:space="preserve">S = </t>
    </r>
    <r>
      <rPr>
        <sz val="10"/>
        <rFont val="Arial"/>
        <family val="2"/>
      </rPr>
      <t>Taxa Representativa de Seguros</t>
    </r>
  </si>
  <si>
    <r>
      <t xml:space="preserve">R = </t>
    </r>
    <r>
      <rPr>
        <sz val="10"/>
        <rFont val="Arial"/>
        <family val="2"/>
      </rPr>
      <t>Taxa Representativa de Riscos</t>
    </r>
  </si>
  <si>
    <r>
      <t xml:space="preserve">G = </t>
    </r>
    <r>
      <rPr>
        <sz val="10"/>
        <rFont val="Arial"/>
        <family val="2"/>
      </rPr>
      <t>Taxa Representativa de Garantias</t>
    </r>
  </si>
  <si>
    <t>TAXA DO BDI</t>
  </si>
  <si>
    <r>
      <t xml:space="preserve">DF = </t>
    </r>
    <r>
      <rPr>
        <sz val="10"/>
        <rFont val="Arial"/>
        <family val="2"/>
      </rPr>
      <t>Taxa Representativa de Despesas Financeiras</t>
    </r>
  </si>
  <si>
    <r>
      <t xml:space="preserve">L = </t>
    </r>
    <r>
      <rPr>
        <sz val="10"/>
        <rFont val="Arial"/>
        <family val="2"/>
      </rPr>
      <t>Taxa Representativa de Lucro/Remuneração</t>
    </r>
  </si>
  <si>
    <t xml:space="preserve">OBSERVAÇÕES: </t>
  </si>
  <si>
    <t>1 - QUANDO NÃO ORÇADOS E DISCRIMINADOS NA PLANILHA ORÇAMENTÁRIA.</t>
  </si>
  <si>
    <t>2 - OPERAÇÃO E MANUTENÇÃO DE EQUIPAMENTOS, MÓVEIS E UTENSÍLIOS, FERRAMENTAS, SEGURANÇA E MEDICINA DO TRABALHO, CONTROLES TÉCNICOS E CONSULTORIAS E OUTROS.</t>
  </si>
  <si>
    <t>Dispensado neste Bloco</t>
  </si>
  <si>
    <t>. Chuveiro : 3,00 unid.</t>
  </si>
  <si>
    <t>VALOR TOTAL DA PLANILHA</t>
  </si>
  <si>
    <t>CRONOGRAMA FÍSICO - FINANCEIRO</t>
  </si>
  <si>
    <t>TUCUMÃ - PA</t>
  </si>
  <si>
    <t>ETAPA</t>
  </si>
  <si>
    <t>SERVIÇOS</t>
  </si>
  <si>
    <t>0 à 30 DIAS</t>
  </si>
  <si>
    <t>30 à 60 DIAS</t>
  </si>
  <si>
    <t>PARCIAIS SIMPLES</t>
  </si>
  <si>
    <t>PERCENTUAIS SIMPLES (%)</t>
  </si>
  <si>
    <t>PARCIAIS ACUMULADOS</t>
  </si>
  <si>
    <t>PERCENTUAIS ACUMULADOS (%)</t>
  </si>
  <si>
    <t>DESCRIÇÃO</t>
  </si>
  <si>
    <t>COMPOSIÇÃO DE ENCARGOS SOCIAIS</t>
  </si>
  <si>
    <t>COD</t>
  </si>
  <si>
    <t>Horista %</t>
  </si>
  <si>
    <t>Mensalista %</t>
  </si>
  <si>
    <r>
      <rPr>
        <b/>
        <sz val="11"/>
        <color indexed="8"/>
        <rFont val="Arial"/>
        <family val="2"/>
      </rPr>
      <t>GRUPO A</t>
    </r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</si>
  <si>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</si>
  <si>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</si>
  <si>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</si>
  <si>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</si>
  <si>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</si>
  <si>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</si>
  <si>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</si>
  <si>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</si>
  <si>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</si>
  <si>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</si>
  <si>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</si>
  <si>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SALÁRIO-EDUCAÇÃO</t>
  </si>
  <si>
    <t>A7</t>
  </si>
  <si>
    <t>SEGURO CONTRA ACIDENTES DO TRABALHO</t>
  </si>
  <si>
    <t>A8</t>
  </si>
  <si>
    <t>FGTS</t>
  </si>
  <si>
    <t>A9</t>
  </si>
  <si>
    <t>SECONCI</t>
  </si>
  <si>
    <t>A</t>
  </si>
  <si>
    <t>TOTAL DOS ENCARGOS SOCIAIS BÁSICOS</t>
  </si>
  <si>
    <t>B1</t>
  </si>
  <si>
    <t>REPOUSO SEMANAL REMUNERADO</t>
  </si>
  <si>
    <t>B2</t>
  </si>
  <si>
    <t>FERIADOS</t>
  </si>
  <si>
    <t>B3</t>
  </si>
  <si>
    <t>AUXILIO-ENFERMIDADE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</si>
  <si>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</si>
  <si>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</si>
  <si>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</si>
  <si>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</si>
  <si>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</si>
  <si>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</si>
  <si>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</si>
  <si>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</t>
  </si>
  <si>
    <t>B8</t>
  </si>
  <si>
    <t>AUXILIO ACIDENTE DE TRABALHO</t>
  </si>
  <si>
    <t>B9</t>
  </si>
  <si>
    <t>FERIAS GOZADAS</t>
  </si>
  <si>
    <t>B10</t>
  </si>
  <si>
    <t>SALARIO MATERNIDADE</t>
  </si>
  <si>
    <t>B</t>
  </si>
  <si>
    <t>TOTAL    DE   ENCARGOS    SOCIAIS    QUE   RECEBEM INCIDÊNCIAS DE A</t>
  </si>
  <si>
    <r>
      <rPr>
        <b/>
        <sz val="12"/>
        <color indexed="8"/>
        <rFont val="Arial"/>
        <family val="2"/>
      </rPr>
      <t>GRUPO C</t>
    </r>
  </si>
  <si>
    <t>C1</t>
  </si>
  <si>
    <t>AVISO PREVIO INDENIZADO</t>
  </si>
  <si>
    <t>C2</t>
  </si>
  <si>
    <t>AVISO PREVIO TRABALHADO</t>
  </si>
  <si>
    <t>C3</t>
  </si>
  <si>
    <t>FERIAS INDENIZADAS + 1/3</t>
  </si>
  <si>
    <t>C4</t>
  </si>
  <si>
    <t>DEPOSITO RECISÃO SEM JUSTA CAUSA</t>
  </si>
  <si>
    <t>C5</t>
  </si>
  <si>
    <t>INDENIZAÇÃO ADICIONAL</t>
  </si>
  <si>
    <t>C</t>
  </si>
  <si>
    <t>TOTAL  DE ENCARGOS  SOCIAIS  QUE NÃO  RECEBEM AS INCIDÊNCIAS GLOBAIS DE A</t>
  </si>
  <si>
    <r>
      <rPr>
        <b/>
        <sz val="12"/>
        <color indexed="8"/>
        <rFont val="Arial"/>
        <family val="2"/>
      </rPr>
      <t>GRUPO D</t>
    </r>
  </si>
  <si>
    <t>D1</t>
  </si>
  <si>
    <t>REINCIDÊNCIA DE A SOBRE B</t>
  </si>
  <si>
    <t>D2</t>
  </si>
  <si>
    <r>
      <rPr>
        <sz val="9"/>
        <color indexed="8"/>
        <rFont val="Arial"/>
        <family val="2"/>
      </rPr>
      <t>REINCIDÊNCIA DE A SOBRE AVISO PRÉVIO TRABALHADO   +   REINCIDENCIA   DE   FGTS   SOBRE AVISO INDENIZADO</t>
    </r>
  </si>
  <si>
    <t>D</t>
  </si>
  <si>
    <t>TOTAL DAS TAXAS  INCIDÊNCIAS E REINCIDÊNCIAS</t>
  </si>
  <si>
    <t>GRUPO E</t>
  </si>
  <si>
    <t>E</t>
  </si>
  <si>
    <t>TOTAL DE OUTROS</t>
  </si>
  <si>
    <t>E1</t>
  </si>
  <si>
    <t>REFEIÇÃO</t>
  </si>
  <si>
    <t>E2</t>
  </si>
  <si>
    <t>VALE TRANSPORTE</t>
  </si>
  <si>
    <t>E3</t>
  </si>
  <si>
    <t>SEGURO DE VIDA E ACIDENTES EM GRUPO</t>
  </si>
  <si>
    <t>E4</t>
  </si>
  <si>
    <t>EXAMES</t>
  </si>
  <si>
    <t>TOTAL (A + B + C + D + E)</t>
  </si>
  <si>
    <t>2.3</t>
  </si>
  <si>
    <t>2.4</t>
  </si>
  <si>
    <t>4.1</t>
  </si>
  <si>
    <t>3.1</t>
  </si>
  <si>
    <t>Valor Unit c/ BDI</t>
  </si>
  <si>
    <t>H</t>
  </si>
  <si>
    <t>Limpeza geral e entrega da obra</t>
  </si>
  <si>
    <t>2.1</t>
  </si>
  <si>
    <t>2.2</t>
  </si>
  <si>
    <t>140240</t>
  </si>
  <si>
    <t>Forro em PVC 100mm entarugamento - metalico</t>
  </si>
  <si>
    <t>M²</t>
  </si>
  <si>
    <t>10.5.1</t>
  </si>
  <si>
    <t>10.5.2</t>
  </si>
  <si>
    <t>10.5.3</t>
  </si>
  <si>
    <t>10.5.4</t>
  </si>
  <si>
    <t>10.5.5</t>
  </si>
  <si>
    <t>90822</t>
  </si>
  <si>
    <t>PORTA DE MADEIRA PARA PINTURA, SEMI-OCA (LEVE OU MÉDIA), 80X210CM, ESPESSURA DE 3,5CM, INCLUSO DOBRADIÇAS - FORNECIMENTO E INSTALAÇÃO. AF_12 /2019</t>
  </si>
  <si>
    <t xml:space="preserve">Luminária de sobrepor com aletas e 2 lâmpadas de Led de 18W </t>
  </si>
  <si>
    <t>Refletor aluminio c/ lâmp mista 500W</t>
  </si>
  <si>
    <t>Refletor aluminio c/ lâmp mista 250W E-27</t>
  </si>
  <si>
    <t>Centro de distribuiçao p/ 12 disjuntores (c/ barramento)</t>
  </si>
  <si>
    <t>Centro de distribuição p/ 20 disjuntores (c/ barramento</t>
  </si>
  <si>
    <t>DISJUNTOR TIPO NEMA, BIPOLAR 60 ATE 100A, TENSAO MAXIMA 415 V</t>
  </si>
  <si>
    <t>DISJUNTOR MONOPOLAR TIPO DIN, CORRENTE NOMINAL DE 50A - FORNECIMENTO E INSTALAÇÃO. AF_10/2020</t>
  </si>
  <si>
    <t>TOMADA MÉDIA DE EMBUTIR (2 MÓDULOS), 2P+T 20 A, INCLUINDO SUPORTE E PL ACA - FORNECIMENTO E INSTALAÇÃO. AF_12/2015</t>
  </si>
  <si>
    <t>TOMADA MÉDIA DE EMBUTIR (1 MÓDULO), 2P+T 10 A, INCLUINDO SUPORTE E PLACA - FORNECIMENTO E INSTALAÇÃO. AF_12/2015</t>
  </si>
  <si>
    <t>INTERRUPTOR SIMPLES (1 MÓDULO) COM INTERRUPTOR PARALELO (1 MÓDULO), 10A/250V, SEM SUPORTE E SEM PLACA - FORNECIMENTO E INSTALAÇÃO. AF_12/201 5</t>
  </si>
  <si>
    <t>INTERRUPTOR PARALELO (1 MÓDULO), 10A/250V, INCLUINDO SUPORTE E PLACA -FORNECIMENTO E INSTALAÇÃO. AF_12/2015</t>
  </si>
  <si>
    <t xml:space="preserve">                                     </t>
  </si>
  <si>
    <t>SERVIÇOS COMUNS</t>
  </si>
  <si>
    <t>1.1</t>
  </si>
  <si>
    <t xml:space="preserve"> 1.1.1</t>
  </si>
  <si>
    <t>1.2.2</t>
  </si>
  <si>
    <t>1.2.4</t>
  </si>
  <si>
    <t>1.2.5</t>
  </si>
  <si>
    <t>2.3.1</t>
  </si>
  <si>
    <t>2.4.3</t>
  </si>
  <si>
    <t>3.2</t>
  </si>
  <si>
    <t xml:space="preserve">231084 </t>
  </si>
  <si>
    <t xml:space="preserve">Ponto de dreno p/ split (10m) </t>
  </si>
  <si>
    <t>OBRA:</t>
  </si>
  <si>
    <t>SERVIÇOS FINAIS</t>
  </si>
  <si>
    <t>Emassamento de parede p/ receber pintura PVA</t>
  </si>
  <si>
    <r>
      <t>COFINS</t>
    </r>
    <r>
      <rPr>
        <sz val="14"/>
        <color indexed="9"/>
        <rFont val="Arial"/>
        <family val="2"/>
      </rPr>
      <t xml:space="preserve"> (4)</t>
    </r>
  </si>
  <si>
    <r>
      <t>(</t>
    </r>
    <r>
      <rPr>
        <b/>
        <sz val="10"/>
        <color indexed="12"/>
        <rFont val="Arial"/>
        <family val="2"/>
      </rPr>
      <t>1</t>
    </r>
  </si>
  <si>
    <r>
      <t>T</t>
    </r>
    <r>
      <rPr>
        <sz val="8"/>
        <rFont val="Arial"/>
        <family val="2"/>
      </rPr>
      <t xml:space="preserve"> =</t>
    </r>
    <r>
      <rPr>
        <sz val="10"/>
        <rFont val="Arial"/>
        <family val="2"/>
      </rPr>
      <t xml:space="preserve"> Taxa Representativa da Incidência dos Tributos/Impostos (PIS + COFINS + ISS).</t>
    </r>
  </si>
  <si>
    <r>
      <rPr>
        <b/>
        <sz val="11"/>
        <color indexed="8"/>
        <rFont val="Arial"/>
        <family val="2"/>
      </rPr>
      <t>GRUPO B</t>
    </r>
  </si>
  <si>
    <t>SECRETARIA MUNICIPAL DE OBRAS E INFRAESTRUTURA</t>
  </si>
  <si>
    <t>GOVERNO MUNICIPAL DE TUCUMÃ</t>
  </si>
  <si>
    <t>3.1.1</t>
  </si>
  <si>
    <t>3.2.1</t>
  </si>
  <si>
    <t>Retirada de forro em PVC, incl. Barroteamento</t>
  </si>
  <si>
    <t>Placa: 2,00 x 3,00 : 6,00 m²</t>
  </si>
  <si>
    <t>91305</t>
  </si>
  <si>
    <t>FECHADURA DE EMBUTIR PARA PORTA DE BANHEIRO, COMPLETA, ACABAMENTO PADRÃO POPULAR, INCLUSO EXECUÇÃO DE FURO - FORNECIMENTO E INSTALAÇÃO. AF_12/2019</t>
  </si>
  <si>
    <t>91306</t>
  </si>
  <si>
    <t>PINTURA TINTA DE ACABAMENTO (PIGMENTADA) ESMALTE SINTÉTICO ACETINADO EM MADEIRA, 2 DEMÃOS. AF_01/2021</t>
  </si>
  <si>
    <t>Retirada de pintura (c/ escova de aço)</t>
  </si>
  <si>
    <t>FECHADURA DE EMBUTIR PARA PORTAS INTERNAS, COMPLETA, ACABAMENTO PADRÃO MÉDIO, COM EXECUÇÃO DE FURO - FORNECIMENTO E INSTALAÇÃO. AF_12/2019</t>
  </si>
  <si>
    <t>4</t>
  </si>
  <si>
    <t>fechadura para as portas novas de toda a unidade.</t>
  </si>
  <si>
    <t>100903</t>
  </si>
  <si>
    <t>LÂMPADA TUBULAR LED DE 18/20 W, BASE G13 - FORNECIMENTO E INSTALAÇÃO. AF_02/2020_PS</t>
  </si>
  <si>
    <t>REFRIGERAÇÃO</t>
  </si>
  <si>
    <t>3 – ISS É UM IMPOSTO QUE INCIDE SOBRE O PREÇO DE SERVIÇO. O CUSTO PREVISTO COM MÃO-DE-OBRA É DE 40% DO CUSTO DA OBRA, PARA O COMPUTO DO ISS O VALOR SERÁ DE 5%.</t>
  </si>
  <si>
    <t xml:space="preserve"> 1.1.2</t>
  </si>
  <si>
    <t xml:space="preserve"> 1.1.3</t>
  </si>
  <si>
    <t>ENGENHEIRO CIVIL DE OBRA JUNIOR COM ENCARGOS COMPLEMENTARES</t>
  </si>
  <si>
    <t>ENCARREGADO GERAL COM ENCARGOS COMPLEMENTARES</t>
  </si>
  <si>
    <t>ENG. CIVIL : Horas trabalhadas (1 h x 20 dias) x 2 meses = 40h</t>
  </si>
  <si>
    <t>PLANILHA DE ITENS DE MAIOR RELEVÂNCIA</t>
  </si>
  <si>
    <t>ITEM</t>
  </si>
  <si>
    <t>UNIDADE</t>
  </si>
  <si>
    <t>QUANTIDADE</t>
  </si>
  <si>
    <t>01</t>
  </si>
  <si>
    <t>02</t>
  </si>
  <si>
    <t>03</t>
  </si>
  <si>
    <t>04</t>
  </si>
  <si>
    <t>05</t>
  </si>
  <si>
    <t>Retirada de Pintura: Pintura externa 67,65 m (perimetro) x 1,5m (altura)= 101,48 m²</t>
  </si>
  <si>
    <t>Forro em PVC: 120,09 m² (sala ACS, enfermagem, vacina, triagem, recepção, médico, odontologia) - (conf. Proj. arquitetônico)</t>
  </si>
  <si>
    <t>Retirada de luminárias: 11,00 unid.  ( Conf. Local )</t>
  </si>
  <si>
    <t>Pintura da calçada: calçada  nas laterais 42,56 m² (Área computadas no Revit - Proj. Arq.)</t>
  </si>
  <si>
    <t>Retirada de telhas ceramica : 312,11 (Área total do telhado ) x 20% danificados = 62,42 m². (Conf. Projeto )</t>
  </si>
  <si>
    <t>Pintura das portas: Área das portas ( 0,8 x 2,10 ) x 9 unid. x 2 faces = 30,24 m²</t>
  </si>
  <si>
    <t>207,45  m²</t>
  </si>
  <si>
    <t>LIXAMENTO MANUAL EM SUPERFÍCIES METÁLICAS EM OBRA. AF_01/2020</t>
  </si>
  <si>
    <t>PINTURA COM TINTA ALQUÍDICA DE ACABAMENTO (ESMALTE SINTÉTICO ACETINADO) PULVERIZADA SOBRE PERFIL METÁLICO EXECUTADO EM FÁBRICA (POR DEMÃO). AF_01/2020_PE</t>
  </si>
  <si>
    <t>Pintura das grades e portões: Grades: (16,07 m² x 2 faces= 32,14 m²; Portas: 16,07 m² x 2 faces = 32,14 m²; porta caixa d'água (0,6x1,2) x 2 faces : 1,44 m²; Janelas: (11,17 m² x 2 faces) : 22,34 m²; Área total: 88,06 m²</t>
  </si>
  <si>
    <t>Dreno: 6 pontos para ar condicionado. Um em cada sala.</t>
  </si>
  <si>
    <t>Lâmpadas: 15 unidades (troca em todos os ambientes)</t>
  </si>
  <si>
    <t>Limpeza final: 207,45 m² Área total da obra.</t>
  </si>
  <si>
    <t>Pintura: paredes externas e internas: 662,26  m² (Área computadas no Revit - Proj. Arq.)</t>
  </si>
  <si>
    <t>Selador: paredes externas: 67,65 x 1,5m = 101,48 m²</t>
  </si>
  <si>
    <t>Emassar: paredes externas: 67,65 x 1,5m = 101,48 m²</t>
  </si>
  <si>
    <t>2 fechaduras para as portas novas dos banheiros</t>
  </si>
  <si>
    <t>9 unidades porta de 80 cm</t>
  </si>
  <si>
    <t>1.2.3</t>
  </si>
  <si>
    <t>Lixamento: grades, portas e janelas: 88,04 m²</t>
  </si>
  <si>
    <t>Retirada do Forro em PVC:  120,09m² retirada de todos os forros. - (Conf. Projeto)</t>
  </si>
  <si>
    <t>Mestre de obras : Horas trabalhadas 3 h x 20 dias) x 2 meses = 120h</t>
  </si>
  <si>
    <t>2.2.1</t>
  </si>
  <si>
    <t>2.3.2</t>
  </si>
  <si>
    <t>2.3.3</t>
  </si>
  <si>
    <t>2.4.1</t>
  </si>
  <si>
    <t>2.4.1.1</t>
  </si>
  <si>
    <t>2.4.1.2</t>
  </si>
  <si>
    <t>2.4.1.3</t>
  </si>
  <si>
    <t>2.4.2</t>
  </si>
  <si>
    <t>2.4.2.1</t>
  </si>
  <si>
    <t>2.4.3.1</t>
  </si>
  <si>
    <t>2.4.4</t>
  </si>
  <si>
    <t>2.4.4.1</t>
  </si>
  <si>
    <t>3</t>
  </si>
  <si>
    <t>2.1.1</t>
  </si>
  <si>
    <t>REVITALIZAÇÃO DA ESTRATÉGIA DE SAÚDE DA FAMÍLIA VII</t>
  </si>
  <si>
    <t>AV. UMBU, S/N, QD 033, LT 011, ST 016, BAIRRO RESID. VALE DAS ROSAS</t>
  </si>
  <si>
    <t>OBRA: REVITALIZAÇÃO DA ESTRATÉGIA DE SAÚDE DA FAMÍLIA VII</t>
  </si>
  <si>
    <t>LOCAL: AV. UMBU, S/N, QD 033, LT 011, ST 016, BAIRRO RESID. VALE DAS ROSAS, em Tucumã-PA.</t>
  </si>
  <si>
    <t>OBRA : REVITALIZAÇÃO DA ESTRATÉGIA DE SAÚDE DA FAMÍLIA VII</t>
  </si>
  <si>
    <t>Valor Unit.</t>
  </si>
  <si>
    <t>94210</t>
  </si>
  <si>
    <t>TELHAMENTO COM TELHA ONDULADA DE FIBROCIMENTO E = 6 MM, COM RECOBRIMENTO LATERAL DE 1 1/4 DE ONDA PARA TELHADO COM INCLINAÇÃO MÁXIMA DE 10°, COM ATÉ 2 ÁGUAS, INCLUSO IÇAMENTO. AF_07/2019</t>
  </si>
  <si>
    <t>Telhamento com telhas em fibrocimento : 312,11 (Área total do telhado ). (Conf. Projeto )</t>
  </si>
  <si>
    <t>SINAPI : 10/2023 - Pará  SEDOP - 10/2023 - Pará
Encargos Sociais: Desonerados</t>
  </si>
  <si>
    <t xml:space="preserve"> TUCUMÃ-PA, 23 de Novembro de 2023.</t>
  </si>
  <si>
    <t>Obra</t>
  </si>
  <si>
    <t>Encargos Sociais</t>
  </si>
  <si>
    <t xml:space="preserve">SINAPI - 11/2023 - Pará
SEDOP - 10/2023 - Pará
</t>
  </si>
  <si>
    <t>29,06%</t>
  </si>
  <si>
    <t>Não Desonerado: 
Horista: 87,48%
Mensalista: 47,94%</t>
  </si>
  <si>
    <t>Planilha Orçamentária Analítica</t>
  </si>
  <si>
    <t xml:space="preserve"> 1.1 </t>
  </si>
  <si>
    <t xml:space="preserve"> 1.1.1 </t>
  </si>
  <si>
    <t>Tipo</t>
  </si>
  <si>
    <t>Valor Unit</t>
  </si>
  <si>
    <t>Composição</t>
  </si>
  <si>
    <t xml:space="preserve"> 011340 </t>
  </si>
  <si>
    <t/>
  </si>
  <si>
    <t>Composição Auxiliar</t>
  </si>
  <si>
    <t xml:space="preserve"> 280013 </t>
  </si>
  <si>
    <t>CARPINTEIRO COM ENCARGOS COMPLEMENTARES</t>
  </si>
  <si>
    <t xml:space="preserve"> 280026 </t>
  </si>
  <si>
    <t>SERVENTE COM ENCARGOS COMPLEMENTARES</t>
  </si>
  <si>
    <t>Insumo</t>
  </si>
  <si>
    <t xml:space="preserve"> D00281 </t>
  </si>
  <si>
    <t>Pernamanca 3" x 2" 4 m - madeira branca</t>
  </si>
  <si>
    <t>Material</t>
  </si>
  <si>
    <t>Dz</t>
  </si>
  <si>
    <t xml:space="preserve"> D00475 </t>
  </si>
  <si>
    <t>Lona com plotagem de gráfica</t>
  </si>
  <si>
    <t xml:space="preserve"> D00084 </t>
  </si>
  <si>
    <t>Prego 1 1/2"x13</t>
  </si>
  <si>
    <t>KG</t>
  </si>
  <si>
    <t>MO sem LS =&gt;</t>
  </si>
  <si>
    <t>LS =&gt;</t>
  </si>
  <si>
    <t>MO com LS =&gt;</t>
  </si>
  <si>
    <t>Valor do BDI =&gt;</t>
  </si>
  <si>
    <t>Valor com BDI =&gt;</t>
  </si>
  <si>
    <t xml:space="preserve"> 1.1.2 </t>
  </si>
  <si>
    <t xml:space="preserve"> 90777 </t>
  </si>
  <si>
    <t>SEDI - SERVIÇOS DIVERSOS</t>
  </si>
  <si>
    <t xml:space="preserve"> 95402 </t>
  </si>
  <si>
    <t>CURSO DE CAPACITAÇÃO PARA ENGENHEIRO CIVIL DE OBRA JÚNIOR (ENCARGOS COMPLEMENTARES) - HORISTA</t>
  </si>
  <si>
    <t xml:space="preserve"> 00002706 </t>
  </si>
  <si>
    <t>ENGENHEIRO CIVIL DE OBRA JUNIOR (HORISTA)</t>
  </si>
  <si>
    <t>Mão de Obra</t>
  </si>
  <si>
    <t xml:space="preserve"> 00037372 </t>
  </si>
  <si>
    <t>EXAMES - HORISTA (COLETADO CAIXA - ENCARGOS COMPLEMENTARES)</t>
  </si>
  <si>
    <t>Outros</t>
  </si>
  <si>
    <t xml:space="preserve"> 00037373 </t>
  </si>
  <si>
    <t>SEGURO - HORISTA (COLETADO CAIXA - ENCARGOS COMPLEMENTARES)</t>
  </si>
  <si>
    <t>Taxas</t>
  </si>
  <si>
    <t xml:space="preserve"> 00043462 </t>
  </si>
  <si>
    <t>FERRAMENTAS - FAMILIA ENGENHEIRO CIVIL - HORISTA (ENCARGOS COMPLEMENTARES - COLETADO CAIXA)</t>
  </si>
  <si>
    <t>Equipamento</t>
  </si>
  <si>
    <t xml:space="preserve"> 00043486 </t>
  </si>
  <si>
    <t>EPI - FAMILIA ENGENHEIRO CIVIL - HORISTA (ENCARGOS COMPLEMENTARES - COLETADO CAIXA)</t>
  </si>
  <si>
    <t xml:space="preserve"> 1.1.3 </t>
  </si>
  <si>
    <t xml:space="preserve"> 90776 </t>
  </si>
  <si>
    <t xml:space="preserve"> 95401 </t>
  </si>
  <si>
    <t>CURSO DE CAPACITAÇÃO PARA ENCARREGADO GERAL (ENCARGOS COMPLEMENTARES) - HORISTA</t>
  </si>
  <si>
    <t xml:space="preserve"> 00004083 </t>
  </si>
  <si>
    <t>ENCARREGADO GERAL DE OBRAS (HORISTA)</t>
  </si>
  <si>
    <t xml:space="preserve"> 00043463 </t>
  </si>
  <si>
    <t>FERRAMENTAS - FAMILIA ENCARREGADO GERAL - HORISTA (ENCARGOS COMPLEMENTARES - COLETADO CAIXA)</t>
  </si>
  <si>
    <t xml:space="preserve"> 00043487 </t>
  </si>
  <si>
    <t>EPI - FAMILIA ENCARREGADO GERAL - HORISTA (ENCARGOS COMPLEMENTARES - COLETADO CAIXA)</t>
  </si>
  <si>
    <t xml:space="preserve"> 1.2 </t>
  </si>
  <si>
    <t xml:space="preserve"> 1.2.1 </t>
  </si>
  <si>
    <t xml:space="preserve"> 020855 </t>
  </si>
  <si>
    <t xml:space="preserve"> 280014 </t>
  </si>
  <si>
    <t>ELETRICISTA COM ENCARGOS COMPLEMENTARES</t>
  </si>
  <si>
    <t xml:space="preserve"> 1.2.2 </t>
  </si>
  <si>
    <t xml:space="preserve"> 021534 </t>
  </si>
  <si>
    <t>Retirada de forro em PVC, incl. barroteamento</t>
  </si>
  <si>
    <t xml:space="preserve"> 1.2.3 </t>
  </si>
  <si>
    <t xml:space="preserve"> 020307 </t>
  </si>
  <si>
    <t xml:space="preserve"> 280028 </t>
  </si>
  <si>
    <t>TELHADISTA COM ENCARGOS COMPLEMENTARES</t>
  </si>
  <si>
    <t xml:space="preserve"> 1.2.4 </t>
  </si>
  <si>
    <t xml:space="preserve"> 020677 </t>
  </si>
  <si>
    <t xml:space="preserve"> 280024 </t>
  </si>
  <si>
    <t>PINTOR COM ENCARGOS COMPLEMENTARES</t>
  </si>
  <si>
    <t xml:space="preserve"> 1.2.5 </t>
  </si>
  <si>
    <t xml:space="preserve"> 100717 </t>
  </si>
  <si>
    <t>PINT - PINTURAS</t>
  </si>
  <si>
    <t xml:space="preserve"> 88310 </t>
  </si>
  <si>
    <t xml:space="preserve"> 00003768 </t>
  </si>
  <si>
    <t>LIXA EM FOLHA PARA FERRO, NUMERO 150</t>
  </si>
  <si>
    <t xml:space="preserve"> 2 </t>
  </si>
  <si>
    <t xml:space="preserve"> 2.1 </t>
  </si>
  <si>
    <t xml:space="preserve"> 2.1.1 </t>
  </si>
  <si>
    <t xml:space="preserve"> 94210 </t>
  </si>
  <si>
    <t>COBE - COBERTURA</t>
  </si>
  <si>
    <t xml:space="preserve"> 88316 </t>
  </si>
  <si>
    <t xml:space="preserve"> 88323 </t>
  </si>
  <si>
    <t xml:space="preserve"> 93281 </t>
  </si>
  <si>
    <t>GUINCHO ELÉTRICO DE COLUNA, CAPACIDADE 400 KG, COM MOTO FREIO, MOTOR TRIFÁSICO DE 1,25 CV - CHP DIURNO. AF_03/2016</t>
  </si>
  <si>
    <t>CHOR - CUSTOS HORÁRIOS DE MÁQUINAS E EQUIPAMENTOS</t>
  </si>
  <si>
    <t>CHP</t>
  </si>
  <si>
    <t xml:space="preserve"> 93282 </t>
  </si>
  <si>
    <t>GUINCHO ELÉTRICO DE COLUNA, CAPACIDADE 400 KG, COM MOTO FREIO, MOTOR TRIFÁSICO DE 1,25 CV - CHI DIURNO. AF_03/2016</t>
  </si>
  <si>
    <t>CHI</t>
  </si>
  <si>
    <t xml:space="preserve"> 00001607 </t>
  </si>
  <si>
    <t>CONJUNTO ARRUELAS DE VEDACAO 5/16" PARA TELHA FIBROCIMENTO (UMA ARRUELA METALICA E UMA ARRUELA PVC - CONICAS)</t>
  </si>
  <si>
    <t>CJ</t>
  </si>
  <si>
    <t xml:space="preserve"> 00004302 </t>
  </si>
  <si>
    <t>PARAFUSO ZINCADO ROSCA SOBERBA, CABECA SEXTAVADA, 5/16 " X 250 MM, PARA FIXACAO DE TELHA EM MADEIRA</t>
  </si>
  <si>
    <t xml:space="preserve"> 00007194 </t>
  </si>
  <si>
    <t>TELHA DE FIBROCIMENTO ONDULADA E = 6 MM, DE 2,44 X 1,10 M (SEM AMIANTO)</t>
  </si>
  <si>
    <t xml:space="preserve"> 2.2 </t>
  </si>
  <si>
    <t xml:space="preserve"> 2.2.1 </t>
  </si>
  <si>
    <t xml:space="preserve"> 140240 </t>
  </si>
  <si>
    <t xml:space="preserve"> 280020 </t>
  </si>
  <si>
    <t>MONTADOR COM ENCARGOS COMPLEMENTARES</t>
  </si>
  <si>
    <t xml:space="preserve"> A00024 </t>
  </si>
  <si>
    <t>Forro em lambri de PVC</t>
  </si>
  <si>
    <t xml:space="preserve"> A00200 </t>
  </si>
  <si>
    <t>Entarugamento em metalon</t>
  </si>
  <si>
    <t xml:space="preserve"> 2.3 </t>
  </si>
  <si>
    <t xml:space="preserve"> 2.3.1 </t>
  </si>
  <si>
    <t xml:space="preserve"> 90822 </t>
  </si>
  <si>
    <t>PORTA DE MADEIRA PARA PINTURA, SEMI-OCA (LEVE OU MÉDIA), 80X210CM, ESPESSURA DE 3,5CM, INCLUSO DOBRADIÇAS - FORNECIMENTO E INSTALAÇÃO. AF_12/2019</t>
  </si>
  <si>
    <t>ESQV - ESQUADRIAS/FERRAGENS/VIDROS</t>
  </si>
  <si>
    <t xml:space="preserve"> 88261 </t>
  </si>
  <si>
    <t>CARPINTEIRO DE ESQUADRIA COM ENCARGOS COMPLEMENTARES</t>
  </si>
  <si>
    <t xml:space="preserve"> 00002432 </t>
  </si>
  <si>
    <t>DOBRADICA EM ACO/FERRO, 3 1/2" X  3", E= 1,9  A 2 MM, COM ANEL,  CROMADO OU ZINCADO, TAMPA BOLA, COM PARAFUSOS</t>
  </si>
  <si>
    <t xml:space="preserve"> 00010555 </t>
  </si>
  <si>
    <t>PORTA DE MADEIRA, FOLHA MEDIA (NBR 15930) DE 800 X 2100 MM, DE 35 MM A 40 MM DE ESPESSURA, NUCLEO SEMI-SOLIDO (SARRAFEADO), CAPA LISA EM HDF, ACABAMENTO EM PRIMER PARA PINTURA</t>
  </si>
  <si>
    <t xml:space="preserve"> 00011055 </t>
  </si>
  <si>
    <t>PARAFUSO ROSCA SOBERBA ZINCADO CABECA CHATA FENDA SIMPLES 3,5 X 25 MM (1 ")</t>
  </si>
  <si>
    <t xml:space="preserve"> 2.3.2 </t>
  </si>
  <si>
    <t xml:space="preserve"> 91305 </t>
  </si>
  <si>
    <t xml:space="preserve"> 00003097 </t>
  </si>
  <si>
    <t>FECHADURA ROSETA REDONDA PARA PORTA DE BANHEIRO, EM ACO INOX (MAQUINA, TESTA E CONTRA-TESTA) E EM ZAMAC (MACANETA, LINGUETA E TRINCOS) COM ACABAMENTO CROMADO, MAQUINA DE 40 MM, INCLUINDO CHAVE TIPO TRANQUETA</t>
  </si>
  <si>
    <t xml:space="preserve"> 2.3.3 </t>
  </si>
  <si>
    <t xml:space="preserve"> 91306 </t>
  </si>
  <si>
    <t xml:space="preserve"> 00003093 </t>
  </si>
  <si>
    <t>FECHADURA ROSETA REDONDA PARA PORTA INTERNA, EM ACO INOX (MAQUINA, TESTA E CONTRA-TESTA) E EM ZAMAC (MACANETA, LINGUETA E TRINCOS) COM ACABAMENTO CROMADO, MAQUINA DE 55 MM, INCLUINDO CHAVE TIPO INTERNA</t>
  </si>
  <si>
    <t xml:space="preserve"> 2.4 </t>
  </si>
  <si>
    <t xml:space="preserve"> 2.4.1 </t>
  </si>
  <si>
    <t xml:space="preserve"> 2.4.1.1 </t>
  </si>
  <si>
    <t>FUNDO SELADOR ACRÍLICO, APLICAÇÃO MANUAL EM PAREDE, UMA DEMÃO. AF_04/2023</t>
  </si>
  <si>
    <t xml:space="preserve"> 00006085 </t>
  </si>
  <si>
    <t>SELADOR ACRILICO OPACO PREMIUM INTERIOR/EXTERIOR</t>
  </si>
  <si>
    <t>L</t>
  </si>
  <si>
    <t xml:space="preserve"> 2.4.1.2 </t>
  </si>
  <si>
    <t xml:space="preserve"> 150129 </t>
  </si>
  <si>
    <t>Emassamento de parede c/ massa corrida</t>
  </si>
  <si>
    <t xml:space="preserve"> P00007 </t>
  </si>
  <si>
    <t>Lixa para parede</t>
  </si>
  <si>
    <t xml:space="preserve"> P00006 </t>
  </si>
  <si>
    <t>Massa corrida</t>
  </si>
  <si>
    <t>GL</t>
  </si>
  <si>
    <t xml:space="preserve"> 2.4.1.3 </t>
  </si>
  <si>
    <t>PINTURA LÁTEX ACRÍLICA PREMIUM, APLICAÇÃO MANUAL EM PAREDES, DUAS DEMÃOS. AF_04/2023</t>
  </si>
  <si>
    <t xml:space="preserve"> 00007356 </t>
  </si>
  <si>
    <t>TINTA LATEX ACRILICA PREMIUM, COR BRANCO FOSCO</t>
  </si>
  <si>
    <t xml:space="preserve"> 2.4.2 </t>
  </si>
  <si>
    <t xml:space="preserve"> 2.4.2.1 </t>
  </si>
  <si>
    <t xml:space="preserve"> 00007348 </t>
  </si>
  <si>
    <t>TINTA ACRILICA PREMIUM PARA PISO</t>
  </si>
  <si>
    <t xml:space="preserve"> 00012815 </t>
  </si>
  <si>
    <t>FITA CREPE ROLO DE 25 MM X 50 M</t>
  </si>
  <si>
    <t xml:space="preserve"> 2.4.3 </t>
  </si>
  <si>
    <t xml:space="preserve"> 2.4.3.1 </t>
  </si>
  <si>
    <t xml:space="preserve"> 100739 </t>
  </si>
  <si>
    <t xml:space="preserve"> 00005318 </t>
  </si>
  <si>
    <t>DILUENTE AGUARRAS</t>
  </si>
  <si>
    <t xml:space="preserve"> 00007311 </t>
  </si>
  <si>
    <t>TINTA ESMALTE SINTETICO PREMIUM ACETINADO</t>
  </si>
  <si>
    <t xml:space="preserve"> 2.4.4 </t>
  </si>
  <si>
    <t xml:space="preserve"> 2.4.4.1 </t>
  </si>
  <si>
    <t xml:space="preserve"> 102219 </t>
  </si>
  <si>
    <t xml:space="preserve"> 3 </t>
  </si>
  <si>
    <t xml:space="preserve"> 3.1 </t>
  </si>
  <si>
    <t xml:space="preserve"> 3.1.1 </t>
  </si>
  <si>
    <t xml:space="preserve"> 231084 </t>
  </si>
  <si>
    <t>Ponto de dreno p/ split (10m)</t>
  </si>
  <si>
    <t>PT</t>
  </si>
  <si>
    <t xml:space="preserve"> 280007 </t>
  </si>
  <si>
    <t>AUXILIAR DE ELETRICISTA COM ENCARGOS COMPLEMENTARES</t>
  </si>
  <si>
    <t xml:space="preserve"> H00006 </t>
  </si>
  <si>
    <t>Tubo em PVC - JS - 25mm (LH)</t>
  </si>
  <si>
    <t>M</t>
  </si>
  <si>
    <t xml:space="preserve"> H00093 </t>
  </si>
  <si>
    <t>Joelho/Cotovelo 90º  em PVC - JS - 25mm-LH</t>
  </si>
  <si>
    <t xml:space="preserve"> H00373 </t>
  </si>
  <si>
    <t>Tubo de polietileno 3/8"</t>
  </si>
  <si>
    <t xml:space="preserve"> 3.2 </t>
  </si>
  <si>
    <t xml:space="preserve"> 3.2.1 </t>
  </si>
  <si>
    <t xml:space="preserve"> 100903 </t>
  </si>
  <si>
    <t>INEL - INSTALAÇÃO ELÉTRICA/ELETRIFICAÇÃO E ILUMINAÇÃO EXTERNA</t>
  </si>
  <si>
    <t xml:space="preserve"> 88247 </t>
  </si>
  <si>
    <t xml:space="preserve"> 88264 </t>
  </si>
  <si>
    <t xml:space="preserve"> 00012295 </t>
  </si>
  <si>
    <t>SOQUETE DE BAQUELITE BASE E27, PARA LAMPADAS</t>
  </si>
  <si>
    <t xml:space="preserve"> 00039387 </t>
  </si>
  <si>
    <t>LAMPADA LED TUBULAR BIVOLT 18/20 W, BASE G13</t>
  </si>
  <si>
    <t xml:space="preserve"> 4 </t>
  </si>
  <si>
    <t xml:space="preserve"> 4.1 </t>
  </si>
  <si>
    <t xml:space="preserve"> 270220 </t>
  </si>
  <si>
    <t>Razão Social: Concreart - Pré Moldados e Concreto  Armado LTDA
CNPJ: 27.361.036/0001-57 Insc. Est.15.557.299-7 Insc. Municipal:34380
Contato/WhatsApp - Pablo Santiago :  (71) 99741-6636  Luiz Carlos:(91) 99162-1912
Email:  concreartpremoldados@outlook.com</t>
  </si>
  <si>
    <t xml:space="preserve"> TUCUMÃ-PA, 22 DE JANEIRO DE 2024.</t>
  </si>
  <si>
    <r>
      <t xml:space="preserve">ATENÇÃO: O presente orçamento importa na quantia de </t>
    </r>
    <r>
      <rPr>
        <b/>
        <sz val="10"/>
        <rFont val="Arial"/>
        <family val="2"/>
      </rPr>
      <t>R$ 83.141,15</t>
    </r>
    <r>
      <rPr>
        <sz val="10"/>
        <rFont val="Arial"/>
        <family val="2"/>
      </rPr>
      <t xml:space="preserve"> (oitenta e três mil e cento e quarenta e um reais e quinze centavos), referentes a serviços de REVITALIZAÇÃO DA ESTRATÉGIA DE SAÚDE DA FAMÍLIA VII, de propriedade do Municipio de Tucumã - PA; localizada na AV. UMBU, S/N, QD 033, LT 011, ST 016, BAIRRO RESID. VALE DAS ROSAS, neste Município; incluindo: material; mão de obra; encargos sociais; taxa de BDI (29,06%); e tarefas inerentes à obra (descritas nas Especificações Técnicas, em anexo).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</si>
</sst>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0"/>
    <numFmt numFmtId="165" formatCode="0.0%"/>
    <numFmt numFmtId="166" formatCode="0.000"/>
    <numFmt numFmtId="167" formatCode="#,##0.000"/>
    <numFmt numFmtId="168" formatCode="&quot;R$ &quot;#,##0_);&quot;(R$ &quot;#,##0\)"/>
    <numFmt numFmtId="169" formatCode="#,##0.00000"/>
    <numFmt numFmtId="170" formatCode="&quot;R$ &quot;#,##0.00"/>
    <numFmt numFmtId="171" formatCode="_(&quot;R$ &quot;* #,##0.00_);_(&quot;R$ &quot;* \(#,##0.00\);_(&quot;R$ &quot;* &quot;-&quot;??_);_(@_)"/>
    <numFmt numFmtId="172" formatCode="#,##0.00_ ;\-#,##0.00\ "/>
    <numFmt numFmtId="173" formatCode="#,##0.0000000"/>
  </numFmts>
  <fonts count="90" x14ac:knownFonts="1">
    <font>
      <sz val="11"/>
      <name val="Arial"/>
      <family val="1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b/>
      <sz val="11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sz val="12"/>
      <name val="Arial"/>
      <family val="2"/>
    </font>
    <font>
      <b/>
      <sz val="18"/>
      <name val="Arial"/>
      <family val="2"/>
    </font>
    <font>
      <sz val="12"/>
      <color rgb="FF000000"/>
      <name val="Arial"/>
      <family val="2"/>
    </font>
    <font>
      <b/>
      <sz val="14"/>
      <name val="Arial"/>
      <family val="2"/>
    </font>
    <font>
      <sz val="14"/>
      <name val="Arial Black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Franklin Gothic Book"/>
      <family val="2"/>
      <scheme val="minor"/>
    </font>
    <font>
      <sz val="11"/>
      <name val="Franklin Gothic Book"/>
      <family val="2"/>
      <scheme val="minor"/>
    </font>
    <font>
      <sz val="11"/>
      <color rgb="FF000000"/>
      <name val="Arial"/>
      <family val="2"/>
    </font>
    <font>
      <sz val="10"/>
      <name val="Franklin Gothic Book"/>
      <family val="2"/>
      <scheme val="minor"/>
    </font>
    <font>
      <sz val="12"/>
      <color theme="1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b/>
      <sz val="11"/>
      <color rgb="FF000000"/>
      <name val="Arial"/>
      <family val="1"/>
    </font>
    <font>
      <sz val="11"/>
      <color rgb="FF000000"/>
      <name val="Arial"/>
      <family val="1"/>
    </font>
    <font>
      <sz val="8"/>
      <name val="Arial"/>
      <family val="1"/>
    </font>
    <font>
      <b/>
      <sz val="11"/>
      <color theme="1"/>
      <name val="Arial"/>
      <family val="2"/>
    </font>
    <font>
      <sz val="12"/>
      <color rgb="FF000000"/>
      <name val="Arial"/>
      <family val="1"/>
    </font>
    <font>
      <b/>
      <sz val="12"/>
      <color theme="6"/>
      <name val="Arial"/>
      <family val="2"/>
    </font>
    <font>
      <sz val="12"/>
      <color theme="6"/>
      <name val="Arial"/>
      <family val="2"/>
    </font>
    <font>
      <b/>
      <sz val="12"/>
      <color theme="0"/>
      <name val="Arial"/>
      <family val="2"/>
    </font>
    <font>
      <b/>
      <i/>
      <sz val="11"/>
      <name val="Arial"/>
      <family val="2"/>
    </font>
    <font>
      <sz val="16"/>
      <name val="Arial Black"/>
      <family val="2"/>
    </font>
    <font>
      <sz val="12"/>
      <name val="Arial Black"/>
      <family val="2"/>
    </font>
    <font>
      <sz val="18"/>
      <name val="Arial Black"/>
      <family val="2"/>
    </font>
    <font>
      <sz val="14"/>
      <color indexed="16"/>
      <name val="Arial"/>
      <family val="2"/>
    </font>
    <font>
      <sz val="8"/>
      <color indexed="16"/>
      <name val="Arial"/>
      <family val="2"/>
    </font>
    <font>
      <sz val="13"/>
      <color indexed="16"/>
      <name val="Arial"/>
      <family val="2"/>
    </font>
    <font>
      <b/>
      <sz val="13"/>
      <name val="Arial"/>
      <family val="2"/>
    </font>
    <font>
      <sz val="9"/>
      <color indexed="1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sz val="14"/>
      <color indexed="9"/>
      <name val="Arial"/>
      <family val="2"/>
    </font>
    <font>
      <sz val="10"/>
      <color indexed="9"/>
      <name val="Arial"/>
      <family val="2"/>
    </font>
    <font>
      <b/>
      <sz val="10"/>
      <color indexed="47"/>
      <name val="Arial"/>
      <family val="2"/>
    </font>
    <font>
      <sz val="13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sz val="12"/>
      <color rgb="FF000000"/>
      <name val="Arial Black"/>
      <family val="2"/>
    </font>
    <font>
      <sz val="24"/>
      <color theme="1"/>
      <name val="Arial"/>
      <family val="2"/>
    </font>
    <font>
      <b/>
      <sz val="20"/>
      <name val="Arial"/>
      <family val="2"/>
    </font>
    <font>
      <sz val="14"/>
      <color theme="1"/>
      <name val="Franklin Gothic Book"/>
      <family val="2"/>
      <scheme val="minor"/>
    </font>
    <font>
      <sz val="16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Franklin Gothic Book"/>
      <family val="2"/>
      <scheme val="minor"/>
    </font>
    <font>
      <sz val="11"/>
      <name val="Verdana"/>
      <family val="2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D8D8D8"/>
      </bottom>
      <diagonal/>
    </border>
    <border>
      <left/>
      <right/>
      <top style="medium">
        <color indexed="64"/>
      </top>
      <bottom style="thin">
        <color rgb="FFD8D8D8"/>
      </bottom>
      <diagonal/>
    </border>
    <border>
      <left/>
      <right style="medium">
        <color indexed="64"/>
      </right>
      <top style="medium">
        <color indexed="64"/>
      </top>
      <bottom style="thin">
        <color rgb="FFD8D8D8"/>
      </bottom>
      <diagonal/>
    </border>
    <border>
      <left style="medium">
        <color indexed="64"/>
      </left>
      <right/>
      <top style="thin">
        <color rgb="FFD8D8D8"/>
      </top>
      <bottom style="medium">
        <color indexed="64"/>
      </bottom>
      <diagonal/>
    </border>
    <border>
      <left/>
      <right/>
      <top style="thin">
        <color rgb="FFD8D8D8"/>
      </top>
      <bottom style="medium">
        <color indexed="64"/>
      </bottom>
      <diagonal/>
    </border>
    <border>
      <left/>
      <right style="medium">
        <color indexed="64"/>
      </right>
      <top style="thin">
        <color rgb="FFD8D8D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rgb="FF000000"/>
      </top>
      <bottom/>
      <diagonal/>
    </border>
  </borders>
  <cellStyleXfs count="20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8" fontId="17" fillId="0" borderId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0" fontId="17" fillId="0" borderId="0"/>
    <xf numFmtId="0" fontId="3" fillId="0" borderId="0"/>
    <xf numFmtId="0" fontId="9" fillId="0" borderId="0"/>
    <xf numFmtId="0" fontId="82" fillId="0" borderId="0"/>
    <xf numFmtId="0" fontId="1" fillId="0" borderId="0"/>
  </cellStyleXfs>
  <cellXfs count="758">
    <xf numFmtId="0" fontId="0" fillId="0" borderId="0" xfId="0"/>
    <xf numFmtId="0" fontId="5" fillId="3" borderId="0" xfId="3" applyFill="1" applyAlignment="1">
      <alignment horizontal="center" vertical="center"/>
    </xf>
    <xf numFmtId="0" fontId="5" fillId="3" borderId="0" xfId="3" applyFill="1" applyAlignment="1">
      <alignment vertical="center"/>
    </xf>
    <xf numFmtId="4" fontId="5" fillId="3" borderId="0" xfId="3" applyNumberFormat="1" applyFill="1" applyAlignment="1">
      <alignment horizontal="center" vertical="center"/>
    </xf>
    <xf numFmtId="4" fontId="5" fillId="3" borderId="0" xfId="3" applyNumberFormat="1" applyFill="1" applyAlignment="1">
      <alignment horizontal="left" vertical="center"/>
    </xf>
    <xf numFmtId="0" fontId="5" fillId="0" borderId="0" xfId="3"/>
    <xf numFmtId="4" fontId="5" fillId="0" borderId="0" xfId="3" applyNumberFormat="1"/>
    <xf numFmtId="4" fontId="10" fillId="0" borderId="0" xfId="3" applyNumberFormat="1" applyFont="1" applyAlignment="1">
      <alignment vertical="center"/>
    </xf>
    <xf numFmtId="4" fontId="12" fillId="3" borderId="0" xfId="3" applyNumberFormat="1" applyFont="1" applyFill="1" applyAlignment="1">
      <alignment horizontal="center" vertical="center"/>
    </xf>
    <xf numFmtId="4" fontId="12" fillId="3" borderId="0" xfId="3" applyNumberFormat="1" applyFont="1" applyFill="1" applyAlignment="1">
      <alignment horizontal="left" vertical="center" wrapText="1"/>
    </xf>
    <xf numFmtId="165" fontId="10" fillId="0" borderId="0" xfId="4" applyNumberFormat="1" applyFont="1" applyAlignment="1">
      <alignment horizontal="center" vertical="center"/>
    </xf>
    <xf numFmtId="4" fontId="15" fillId="0" borderId="0" xfId="3" applyNumberFormat="1" applyFont="1" applyAlignment="1">
      <alignment horizontal="center" vertical="center"/>
    </xf>
    <xf numFmtId="166" fontId="5" fillId="0" borderId="0" xfId="3" applyNumberFormat="1"/>
    <xf numFmtId="0" fontId="5" fillId="3" borderId="12" xfId="3" applyFill="1" applyBorder="1" applyAlignment="1">
      <alignment horizontal="center" vertical="center"/>
    </xf>
    <xf numFmtId="0" fontId="5" fillId="3" borderId="12" xfId="3" applyFill="1" applyBorder="1" applyAlignment="1">
      <alignment vertical="center"/>
    </xf>
    <xf numFmtId="4" fontId="5" fillId="3" borderId="12" xfId="3" applyNumberFormat="1" applyFill="1" applyBorder="1" applyAlignment="1">
      <alignment horizontal="center" vertical="center"/>
    </xf>
    <xf numFmtId="4" fontId="5" fillId="3" borderId="12" xfId="3" applyNumberFormat="1" applyFill="1" applyBorder="1" applyAlignment="1">
      <alignment horizontal="left" vertical="center"/>
    </xf>
    <xf numFmtId="0" fontId="23" fillId="3" borderId="0" xfId="3" applyFont="1" applyFill="1"/>
    <xf numFmtId="0" fontId="5" fillId="3" borderId="0" xfId="3" applyFill="1"/>
    <xf numFmtId="0" fontId="17" fillId="0" borderId="0" xfId="3" applyFont="1"/>
    <xf numFmtId="0" fontId="5" fillId="0" borderId="0" xfId="3" applyAlignment="1">
      <alignment horizontal="center"/>
    </xf>
    <xf numFmtId="164" fontId="15" fillId="10" borderId="41" xfId="7" applyNumberFormat="1" applyFont="1" applyFill="1" applyBorder="1" applyAlignment="1">
      <alignment horizontal="center" vertical="center"/>
    </xf>
    <xf numFmtId="3" fontId="15" fillId="10" borderId="42" xfId="7" applyNumberFormat="1" applyFont="1" applyFill="1" applyBorder="1" applyAlignment="1">
      <alignment horizontal="left" vertical="center"/>
    </xf>
    <xf numFmtId="0" fontId="5" fillId="0" borderId="0" xfId="3" quotePrefix="1"/>
    <xf numFmtId="0" fontId="5" fillId="4" borderId="0" xfId="3" applyFill="1"/>
    <xf numFmtId="0" fontId="5" fillId="0" borderId="14" xfId="3" applyBorder="1"/>
    <xf numFmtId="0" fontId="22" fillId="0" borderId="0" xfId="3" applyFont="1"/>
    <xf numFmtId="0" fontId="23" fillId="0" borderId="0" xfId="3" applyFont="1"/>
    <xf numFmtId="0" fontId="31" fillId="3" borderId="0" xfId="3" applyFont="1" applyFill="1" applyAlignment="1">
      <alignment horizontal="center"/>
    </xf>
    <xf numFmtId="0" fontId="32" fillId="3" borderId="0" xfId="3" applyFont="1" applyFill="1"/>
    <xf numFmtId="0" fontId="17" fillId="3" borderId="0" xfId="3" applyFont="1" applyFill="1" applyAlignment="1">
      <alignment horizontal="center"/>
    </xf>
    <xf numFmtId="0" fontId="31" fillId="3" borderId="0" xfId="3" applyFont="1" applyFill="1" applyAlignment="1">
      <alignment horizontal="center" vertical="center"/>
    </xf>
    <xf numFmtId="170" fontId="32" fillId="3" borderId="0" xfId="3" applyNumberFormat="1" applyFont="1" applyFill="1"/>
    <xf numFmtId="0" fontId="12" fillId="0" borderId="0" xfId="3" applyFont="1" applyAlignment="1">
      <alignment vertical="center"/>
    </xf>
    <xf numFmtId="0" fontId="12" fillId="0" borderId="0" xfId="3" applyFont="1" applyAlignment="1">
      <alignment horizontal="center" vertical="center"/>
    </xf>
    <xf numFmtId="49" fontId="23" fillId="0" borderId="0" xfId="3" applyNumberFormat="1" applyFont="1" applyAlignment="1">
      <alignment horizontal="center" vertical="top"/>
    </xf>
    <xf numFmtId="0" fontId="15" fillId="0" borderId="0" xfId="3" applyFont="1" applyAlignment="1">
      <alignment vertical="center" readingOrder="2"/>
    </xf>
    <xf numFmtId="0" fontId="17" fillId="0" borderId="0" xfId="3" applyFont="1" applyAlignment="1">
      <alignment horizontal="left"/>
    </xf>
    <xf numFmtId="0" fontId="32" fillId="3" borderId="0" xfId="3" applyFont="1" applyFill="1" applyAlignment="1">
      <alignment horizontal="center"/>
    </xf>
    <xf numFmtId="0" fontId="17" fillId="0" borderId="0" xfId="10" applyFont="1"/>
    <xf numFmtId="0" fontId="4" fillId="3" borderId="0" xfId="10" applyFill="1"/>
    <xf numFmtId="0" fontId="10" fillId="3" borderId="58" xfId="10" applyFont="1" applyFill="1" applyBorder="1" applyAlignment="1">
      <alignment horizontal="left" vertical="center"/>
    </xf>
    <xf numFmtId="0" fontId="43" fillId="3" borderId="65" xfId="10" applyFont="1" applyFill="1" applyBorder="1" applyAlignment="1">
      <alignment horizontal="left" vertical="top"/>
    </xf>
    <xf numFmtId="10" fontId="17" fillId="3" borderId="66" xfId="11" applyNumberFormat="1" applyFont="1" applyFill="1" applyBorder="1" applyAlignment="1">
      <alignment horizontal="center" vertical="center"/>
    </xf>
    <xf numFmtId="0" fontId="43" fillId="3" borderId="67" xfId="10" applyFont="1" applyFill="1" applyBorder="1" applyAlignment="1">
      <alignment horizontal="left" vertical="top"/>
    </xf>
    <xf numFmtId="10" fontId="17" fillId="3" borderId="8" xfId="11" applyNumberFormat="1" applyFont="1" applyFill="1" applyBorder="1" applyAlignment="1">
      <alignment horizontal="center" vertical="center"/>
    </xf>
    <xf numFmtId="0" fontId="43" fillId="3" borderId="68" xfId="10" applyFont="1" applyFill="1" applyBorder="1" applyAlignment="1">
      <alignment horizontal="left" vertical="top"/>
    </xf>
    <xf numFmtId="10" fontId="17" fillId="3" borderId="9" xfId="11" applyNumberFormat="1" applyFont="1" applyFill="1" applyBorder="1" applyAlignment="1">
      <alignment horizontal="center" vertical="center"/>
    </xf>
    <xf numFmtId="0" fontId="44" fillId="3" borderId="1" xfId="10" applyFont="1" applyFill="1" applyBorder="1" applyAlignment="1">
      <alignment horizontal="left" vertical="top"/>
    </xf>
    <xf numFmtId="10" fontId="44" fillId="3" borderId="1" xfId="11" applyNumberFormat="1" applyFont="1" applyFill="1" applyBorder="1" applyAlignment="1">
      <alignment horizontal="center" vertical="center"/>
    </xf>
    <xf numFmtId="0" fontId="43" fillId="3" borderId="69" xfId="10" applyFont="1" applyFill="1" applyBorder="1" applyAlignment="1">
      <alignment horizontal="left" vertical="top"/>
    </xf>
    <xf numFmtId="10" fontId="17" fillId="3" borderId="69" xfId="11" applyNumberFormat="1" applyFont="1" applyFill="1" applyBorder="1" applyAlignment="1">
      <alignment horizontal="center" vertical="center"/>
    </xf>
    <xf numFmtId="0" fontId="43" fillId="3" borderId="6" xfId="10" applyFont="1" applyFill="1" applyBorder="1" applyAlignment="1">
      <alignment horizontal="left" vertical="top"/>
    </xf>
    <xf numFmtId="10" fontId="17" fillId="3" borderId="6" xfId="11" applyNumberFormat="1" applyFont="1" applyFill="1" applyBorder="1" applyAlignment="1">
      <alignment horizontal="center" vertical="center"/>
    </xf>
    <xf numFmtId="0" fontId="43" fillId="3" borderId="70" xfId="10" applyFont="1" applyFill="1" applyBorder="1" applyAlignment="1">
      <alignment horizontal="left" vertical="top"/>
    </xf>
    <xf numFmtId="10" fontId="17" fillId="3" borderId="70" xfId="11" applyNumberFormat="1" applyFont="1" applyFill="1" applyBorder="1" applyAlignment="1">
      <alignment horizontal="center" vertical="center"/>
    </xf>
    <xf numFmtId="0" fontId="44" fillId="3" borderId="1" xfId="10" applyFont="1" applyFill="1" applyBorder="1" applyAlignment="1">
      <alignment horizontal="left" vertical="top" wrapText="1"/>
    </xf>
    <xf numFmtId="10" fontId="44" fillId="3" borderId="1" xfId="11" applyNumberFormat="1" applyFont="1" applyFill="1" applyBorder="1" applyAlignment="1">
      <alignment horizontal="center" vertical="center" wrapText="1"/>
    </xf>
    <xf numFmtId="0" fontId="43" fillId="3" borderId="70" xfId="10" applyFont="1" applyFill="1" applyBorder="1" applyAlignment="1">
      <alignment horizontal="left" vertical="top" wrapText="1"/>
    </xf>
    <xf numFmtId="10" fontId="43" fillId="3" borderId="69" xfId="11" applyNumberFormat="1" applyFont="1" applyFill="1" applyBorder="1" applyAlignment="1">
      <alignment horizontal="center" vertical="center"/>
    </xf>
    <xf numFmtId="10" fontId="43" fillId="3" borderId="6" xfId="11" applyNumberFormat="1" applyFont="1" applyFill="1" applyBorder="1" applyAlignment="1">
      <alignment horizontal="center" vertical="center"/>
    </xf>
    <xf numFmtId="10" fontId="43" fillId="3" borderId="70" xfId="11" applyNumberFormat="1" applyFont="1" applyFill="1" applyBorder="1" applyAlignment="1">
      <alignment horizontal="center" vertical="center"/>
    </xf>
    <xf numFmtId="0" fontId="41" fillId="3" borderId="1" xfId="10" applyFont="1" applyFill="1" applyBorder="1" applyAlignment="1">
      <alignment horizontal="left" vertical="center"/>
    </xf>
    <xf numFmtId="10" fontId="41" fillId="3" borderId="1" xfId="11" applyNumberFormat="1" applyFont="1" applyFill="1" applyBorder="1" applyAlignment="1">
      <alignment horizontal="center" vertical="center"/>
    </xf>
    <xf numFmtId="0" fontId="17" fillId="4" borderId="0" xfId="10" applyFont="1" applyFill="1"/>
    <xf numFmtId="0" fontId="17" fillId="0" borderId="14" xfId="10" applyFont="1" applyBorder="1"/>
    <xf numFmtId="0" fontId="44" fillId="3" borderId="1" xfId="10" applyFont="1" applyFill="1" applyBorder="1" applyAlignment="1">
      <alignment horizontal="left" vertical="center" wrapText="1"/>
    </xf>
    <xf numFmtId="0" fontId="17" fillId="0" borderId="60" xfId="10" applyFont="1" applyBorder="1"/>
    <xf numFmtId="0" fontId="17" fillId="0" borderId="61" xfId="10" applyFont="1" applyBorder="1"/>
    <xf numFmtId="0" fontId="17" fillId="0" borderId="62" xfId="10" applyFont="1" applyBorder="1"/>
    <xf numFmtId="0" fontId="0" fillId="0" borderId="60" xfId="0" applyBorder="1"/>
    <xf numFmtId="0" fontId="0" fillId="0" borderId="61" xfId="0" applyBorder="1"/>
    <xf numFmtId="0" fontId="0" fillId="0" borderId="59" xfId="0" applyBorder="1"/>
    <xf numFmtId="0" fontId="17" fillId="0" borderId="58" xfId="10" applyFont="1" applyBorder="1"/>
    <xf numFmtId="0" fontId="17" fillId="0" borderId="59" xfId="10" applyFont="1" applyBorder="1"/>
    <xf numFmtId="49" fontId="35" fillId="3" borderId="1" xfId="0" applyNumberFormat="1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wrapText="1"/>
    </xf>
    <xf numFmtId="4" fontId="35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5" fillId="3" borderId="1" xfId="0" applyFont="1" applyFill="1" applyBorder="1" applyAlignment="1">
      <alignment vertical="center" wrapText="1"/>
    </xf>
    <xf numFmtId="0" fontId="21" fillId="0" borderId="1" xfId="3" applyFont="1" applyBorder="1"/>
    <xf numFmtId="0" fontId="35" fillId="0" borderId="1" xfId="0" applyFont="1" applyBorder="1"/>
    <xf numFmtId="0" fontId="4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2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4" fontId="48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4" fontId="48" fillId="3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left" vertical="center" wrapText="1"/>
    </xf>
    <xf numFmtId="0" fontId="47" fillId="13" borderId="1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0" fillId="0" borderId="58" xfId="0" applyBorder="1"/>
    <xf numFmtId="0" fontId="47" fillId="1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left" vertical="center" wrapText="1"/>
    </xf>
    <xf numFmtId="0" fontId="12" fillId="6" borderId="1" xfId="3" applyFont="1" applyFill="1" applyBorder="1" applyAlignment="1">
      <alignment horizontal="center" vertical="center" wrapText="1"/>
    </xf>
    <xf numFmtId="0" fontId="30" fillId="6" borderId="1" xfId="3" applyFont="1" applyFill="1" applyBorder="1" applyAlignment="1">
      <alignment horizontal="left" vertical="center" wrapText="1"/>
    </xf>
    <xf numFmtId="2" fontId="12" fillId="6" borderId="1" xfId="3" applyNumberFormat="1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left" vertical="center" wrapText="1"/>
    </xf>
    <xf numFmtId="2" fontId="12" fillId="3" borderId="1" xfId="3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3" fillId="6" borderId="1" xfId="3" applyFont="1" applyFill="1" applyBorder="1" applyAlignment="1">
      <alignment horizontal="center" vertical="center" wrapText="1"/>
    </xf>
    <xf numFmtId="2" fontId="53" fillId="6" borderId="1" xfId="3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vertical="center" wrapText="1"/>
    </xf>
    <xf numFmtId="0" fontId="15" fillId="6" borderId="1" xfId="3" applyFont="1" applyFill="1" applyBorder="1" applyAlignment="1">
      <alignment horizontal="center" vertical="center" wrapText="1"/>
    </xf>
    <xf numFmtId="2" fontId="15" fillId="6" borderId="1" xfId="3" applyNumberFormat="1" applyFont="1" applyFill="1" applyBorder="1" applyAlignment="1">
      <alignment horizontal="center" vertical="center" wrapText="1"/>
    </xf>
    <xf numFmtId="0" fontId="52" fillId="6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3" applyFont="1" applyFill="1" applyBorder="1" applyAlignment="1">
      <alignment horizontal="center" vertical="center" wrapText="1"/>
    </xf>
    <xf numFmtId="2" fontId="10" fillId="3" borderId="1" xfId="3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2" fontId="10" fillId="6" borderId="1" xfId="3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170" fontId="10" fillId="0" borderId="86" xfId="3" applyNumberFormat="1" applyFont="1" applyBorder="1" applyAlignment="1">
      <alignment horizontal="center" vertical="center"/>
    </xf>
    <xf numFmtId="10" fontId="54" fillId="3" borderId="16" xfId="4" quotePrefix="1" applyNumberFormat="1" applyFont="1" applyFill="1" applyBorder="1" applyAlignment="1">
      <alignment horizontal="center" vertical="center" wrapText="1"/>
    </xf>
    <xf numFmtId="10" fontId="54" fillId="3" borderId="13" xfId="4" quotePrefix="1" applyNumberFormat="1" applyFont="1" applyFill="1" applyBorder="1" applyAlignment="1">
      <alignment horizontal="center" vertical="center" wrapText="1"/>
    </xf>
    <xf numFmtId="170" fontId="10" fillId="3" borderId="55" xfId="3" applyNumberFormat="1" applyFont="1" applyFill="1" applyBorder="1" applyAlignment="1">
      <alignment horizontal="center" vertical="center"/>
    </xf>
    <xf numFmtId="170" fontId="10" fillId="3" borderId="10" xfId="3" applyNumberFormat="1" applyFont="1" applyFill="1" applyBorder="1" applyAlignment="1">
      <alignment horizontal="center" vertical="center"/>
    </xf>
    <xf numFmtId="170" fontId="24" fillId="3" borderId="10" xfId="3" applyNumberFormat="1" applyFont="1" applyFill="1" applyBorder="1" applyAlignment="1">
      <alignment horizontal="center" vertical="center"/>
    </xf>
    <xf numFmtId="170" fontId="24" fillId="3" borderId="55" xfId="3" applyNumberFormat="1" applyFont="1" applyFill="1" applyBorder="1" applyAlignment="1">
      <alignment horizontal="center" vertical="center"/>
    </xf>
    <xf numFmtId="10" fontId="54" fillId="3" borderId="2" xfId="4" quotePrefix="1" applyNumberFormat="1" applyFont="1" applyFill="1" applyBorder="1" applyAlignment="1">
      <alignment horizontal="center" vertical="center" wrapText="1"/>
    </xf>
    <xf numFmtId="170" fontId="10" fillId="3" borderId="1" xfId="3" applyNumberFormat="1" applyFont="1" applyFill="1" applyBorder="1" applyAlignment="1">
      <alignment horizontal="center" vertical="center"/>
    </xf>
    <xf numFmtId="170" fontId="10" fillId="0" borderId="10" xfId="3" applyNumberFormat="1" applyFont="1" applyBorder="1" applyAlignment="1">
      <alignment horizontal="center" vertical="center"/>
    </xf>
    <xf numFmtId="0" fontId="13" fillId="3" borderId="56" xfId="3" applyFont="1" applyFill="1" applyBorder="1" applyAlignment="1">
      <alignment vertical="center" wrapText="1"/>
    </xf>
    <xf numFmtId="4" fontId="21" fillId="3" borderId="7" xfId="3" applyNumberFormat="1" applyFont="1" applyFill="1" applyBorder="1" applyAlignment="1">
      <alignment vertical="center"/>
    </xf>
    <xf numFmtId="0" fontId="21" fillId="3" borderId="57" xfId="3" applyFont="1" applyFill="1" applyBorder="1" applyAlignment="1">
      <alignment vertical="center"/>
    </xf>
    <xf numFmtId="0" fontId="0" fillId="0" borderId="62" xfId="0" applyBorder="1"/>
    <xf numFmtId="0" fontId="35" fillId="3" borderId="1" xfId="3" applyFont="1" applyFill="1" applyBorder="1" applyAlignment="1">
      <alignment horizontal="left" vertical="center" wrapText="1"/>
    </xf>
    <xf numFmtId="0" fontId="15" fillId="0" borderId="58" xfId="3" applyFont="1" applyBorder="1" applyAlignment="1">
      <alignment vertical="center"/>
    </xf>
    <xf numFmtId="0" fontId="23" fillId="0" borderId="59" xfId="3" applyFont="1" applyBorder="1"/>
    <xf numFmtId="0" fontId="27" fillId="0" borderId="58" xfId="3" applyFont="1" applyBorder="1" applyAlignment="1">
      <alignment vertical="center"/>
    </xf>
    <xf numFmtId="0" fontId="27" fillId="0" borderId="60" xfId="3" applyFont="1" applyBorder="1" applyAlignment="1">
      <alignment vertical="center"/>
    </xf>
    <xf numFmtId="0" fontId="27" fillId="0" borderId="61" xfId="3" applyFont="1" applyBorder="1" applyAlignment="1">
      <alignment vertical="center"/>
    </xf>
    <xf numFmtId="0" fontId="23" fillId="0" borderId="61" xfId="3" applyFont="1" applyBorder="1"/>
    <xf numFmtId="0" fontId="12" fillId="0" borderId="61" xfId="3" applyFont="1" applyBorder="1" applyAlignment="1">
      <alignment vertical="center"/>
    </xf>
    <xf numFmtId="0" fontId="12" fillId="0" borderId="61" xfId="3" applyFont="1" applyBorder="1" applyAlignment="1">
      <alignment horizontal="center" vertical="center"/>
    </xf>
    <xf numFmtId="0" fontId="23" fillId="0" borderId="62" xfId="3" applyFont="1" applyBorder="1"/>
    <xf numFmtId="0" fontId="13" fillId="3" borderId="58" xfId="0" applyFont="1" applyFill="1" applyBorder="1" applyAlignment="1">
      <alignment horizontal="left" vertical="center" wrapText="1"/>
    </xf>
    <xf numFmtId="0" fontId="48" fillId="3" borderId="75" xfId="0" applyFont="1" applyFill="1" applyBorder="1" applyAlignment="1">
      <alignment horizontal="center" vertical="center" wrapText="1"/>
    </xf>
    <xf numFmtId="0" fontId="35" fillId="3" borderId="75" xfId="0" applyFont="1" applyFill="1" applyBorder="1" applyAlignment="1">
      <alignment horizontal="center" vertical="center" wrapText="1"/>
    </xf>
    <xf numFmtId="49" fontId="35" fillId="3" borderId="75" xfId="0" applyNumberFormat="1" applyFont="1" applyFill="1" applyBorder="1" applyAlignment="1">
      <alignment horizontal="center" vertical="center" wrapText="1"/>
    </xf>
    <xf numFmtId="49" fontId="35" fillId="0" borderId="75" xfId="0" applyNumberFormat="1" applyFont="1" applyBorder="1" applyAlignment="1">
      <alignment horizontal="center" vertical="center" wrapText="1"/>
    </xf>
    <xf numFmtId="0" fontId="22" fillId="3" borderId="75" xfId="0" applyFont="1" applyFill="1" applyBorder="1" applyAlignment="1">
      <alignment horizontal="center" vertical="center" wrapText="1"/>
    </xf>
    <xf numFmtId="0" fontId="5" fillId="3" borderId="56" xfId="3" applyFill="1" applyBorder="1" applyAlignment="1">
      <alignment horizontal="center" vertical="center"/>
    </xf>
    <xf numFmtId="0" fontId="5" fillId="3" borderId="7" xfId="3" applyFill="1" applyBorder="1" applyAlignment="1">
      <alignment horizontal="center" vertical="center"/>
    </xf>
    <xf numFmtId="0" fontId="5" fillId="3" borderId="7" xfId="3" applyFill="1" applyBorder="1" applyAlignment="1">
      <alignment vertical="center"/>
    </xf>
    <xf numFmtId="4" fontId="5" fillId="3" borderId="7" xfId="3" applyNumberFormat="1" applyFill="1" applyBorder="1" applyAlignment="1">
      <alignment horizontal="center" vertical="center"/>
    </xf>
    <xf numFmtId="4" fontId="5" fillId="3" borderId="57" xfId="3" applyNumberFormat="1" applyFill="1" applyBorder="1" applyAlignment="1">
      <alignment horizontal="left" vertical="center"/>
    </xf>
    <xf numFmtId="0" fontId="5" fillId="3" borderId="58" xfId="3" applyFill="1" applyBorder="1" applyAlignment="1">
      <alignment horizontal="center" vertical="center"/>
    </xf>
    <xf numFmtId="4" fontId="5" fillId="3" borderId="59" xfId="3" applyNumberFormat="1" applyFill="1" applyBorder="1" applyAlignment="1">
      <alignment horizontal="left" vertical="center"/>
    </xf>
    <xf numFmtId="0" fontId="30" fillId="6" borderId="75" xfId="0" applyFont="1" applyFill="1" applyBorder="1" applyAlignment="1">
      <alignment horizontal="center" vertical="center" wrapText="1"/>
    </xf>
    <xf numFmtId="0" fontId="30" fillId="6" borderId="76" xfId="0" applyFont="1" applyFill="1" applyBorder="1" applyAlignment="1">
      <alignment horizontal="center" vertical="center" wrapText="1"/>
    </xf>
    <xf numFmtId="4" fontId="12" fillId="6" borderId="76" xfId="3" applyNumberFormat="1" applyFont="1" applyFill="1" applyBorder="1" applyAlignment="1">
      <alignment horizontal="left" vertical="center" wrapText="1"/>
    </xf>
    <xf numFmtId="0" fontId="12" fillId="3" borderId="75" xfId="0" applyFont="1" applyFill="1" applyBorder="1" applyAlignment="1">
      <alignment horizontal="center" vertical="center" wrapText="1"/>
    </xf>
    <xf numFmtId="4" fontId="12" fillId="0" borderId="76" xfId="3" applyNumberFormat="1" applyFont="1" applyBorder="1" applyAlignment="1">
      <alignment horizontal="left" vertical="center" wrapText="1"/>
    </xf>
    <xf numFmtId="0" fontId="10" fillId="3" borderId="75" xfId="0" applyFont="1" applyFill="1" applyBorder="1" applyAlignment="1">
      <alignment horizontal="center" vertical="center" wrapText="1"/>
    </xf>
    <xf numFmtId="4" fontId="12" fillId="3" borderId="76" xfId="3" applyNumberFormat="1" applyFont="1" applyFill="1" applyBorder="1" applyAlignment="1">
      <alignment horizontal="left" vertical="center" wrapText="1"/>
    </xf>
    <xf numFmtId="4" fontId="53" fillId="6" borderId="76" xfId="3" applyNumberFormat="1" applyFont="1" applyFill="1" applyBorder="1" applyAlignment="1">
      <alignment horizontal="left" vertical="center"/>
    </xf>
    <xf numFmtId="4" fontId="10" fillId="0" borderId="76" xfId="3" applyNumberFormat="1" applyFont="1" applyBorder="1" applyAlignment="1">
      <alignment horizontal="left" vertical="center" wrapText="1"/>
    </xf>
    <xf numFmtId="4" fontId="15" fillId="6" borderId="76" xfId="3" applyNumberFormat="1" applyFont="1" applyFill="1" applyBorder="1" applyAlignment="1">
      <alignment horizontal="left" vertical="center" wrapText="1"/>
    </xf>
    <xf numFmtId="49" fontId="15" fillId="6" borderId="75" xfId="0" applyNumberFormat="1" applyFont="1" applyFill="1" applyBorder="1" applyAlignment="1">
      <alignment horizontal="center" vertical="center" wrapText="1"/>
    </xf>
    <xf numFmtId="0" fontId="15" fillId="6" borderId="76" xfId="3" applyFont="1" applyFill="1" applyBorder="1" applyAlignment="1">
      <alignment horizontal="left" vertical="center" wrapText="1"/>
    </xf>
    <xf numFmtId="49" fontId="10" fillId="3" borderId="75" xfId="0" applyNumberFormat="1" applyFont="1" applyFill="1" applyBorder="1" applyAlignment="1">
      <alignment horizontal="center" vertical="center" wrapText="1"/>
    </xf>
    <xf numFmtId="4" fontId="10" fillId="3" borderId="76" xfId="3" applyNumberFormat="1" applyFont="1" applyFill="1" applyBorder="1" applyAlignment="1">
      <alignment horizontal="left" vertical="center"/>
    </xf>
    <xf numFmtId="0" fontId="10" fillId="0" borderId="76" xfId="3" applyFont="1" applyBorder="1" applyAlignment="1">
      <alignment horizontal="left" vertical="center" wrapText="1"/>
    </xf>
    <xf numFmtId="4" fontId="10" fillId="3" borderId="76" xfId="3" applyNumberFormat="1" applyFont="1" applyFill="1" applyBorder="1" applyAlignment="1">
      <alignment horizontal="left" vertical="center" wrapText="1"/>
    </xf>
    <xf numFmtId="0" fontId="10" fillId="3" borderId="76" xfId="3" applyFont="1" applyFill="1" applyBorder="1" applyAlignment="1">
      <alignment horizontal="left" vertical="center" wrapText="1"/>
    </xf>
    <xf numFmtId="0" fontId="5" fillId="3" borderId="60" xfId="3" applyFill="1" applyBorder="1" applyAlignment="1">
      <alignment horizontal="center" vertical="center"/>
    </xf>
    <xf numFmtId="0" fontId="5" fillId="3" borderId="61" xfId="3" applyFill="1" applyBorder="1" applyAlignment="1">
      <alignment horizontal="center" vertical="center"/>
    </xf>
    <xf numFmtId="0" fontId="5" fillId="3" borderId="61" xfId="3" applyFill="1" applyBorder="1" applyAlignment="1">
      <alignment vertical="center"/>
    </xf>
    <xf numFmtId="4" fontId="5" fillId="3" borderId="61" xfId="3" applyNumberFormat="1" applyFill="1" applyBorder="1" applyAlignment="1">
      <alignment horizontal="center" vertical="center"/>
    </xf>
    <xf numFmtId="4" fontId="5" fillId="3" borderId="62" xfId="3" applyNumberFormat="1" applyFill="1" applyBorder="1" applyAlignment="1">
      <alignment horizontal="left" vertical="center"/>
    </xf>
    <xf numFmtId="172" fontId="35" fillId="0" borderId="76" xfId="1" applyNumberFormat="1" applyFont="1" applyFill="1" applyBorder="1" applyAlignment="1">
      <alignment horizontal="center" vertical="center"/>
    </xf>
    <xf numFmtId="0" fontId="13" fillId="3" borderId="60" xfId="0" applyFont="1" applyFill="1" applyBorder="1" applyAlignment="1">
      <alignment horizontal="left" vertical="center"/>
    </xf>
    <xf numFmtId="10" fontId="7" fillId="0" borderId="62" xfId="2" applyNumberFormat="1" applyFont="1" applyFill="1" applyBorder="1" applyAlignment="1">
      <alignment horizontal="center" vertical="center" wrapText="1"/>
    </xf>
    <xf numFmtId="0" fontId="57" fillId="5" borderId="75" xfId="0" applyFont="1" applyFill="1" applyBorder="1" applyAlignment="1">
      <alignment horizontal="center" vertical="center" wrapText="1"/>
    </xf>
    <xf numFmtId="0" fontId="57" fillId="5" borderId="1" xfId="0" applyFont="1" applyFill="1" applyBorder="1" applyAlignment="1">
      <alignment horizontal="center" vertical="center" wrapText="1"/>
    </xf>
    <xf numFmtId="0" fontId="57" fillId="5" borderId="1" xfId="0" applyFont="1" applyFill="1" applyBorder="1" applyAlignment="1">
      <alignment vertical="center" wrapText="1"/>
    </xf>
    <xf numFmtId="4" fontId="57" fillId="5" borderId="1" xfId="0" applyNumberFormat="1" applyFont="1" applyFill="1" applyBorder="1" applyAlignment="1">
      <alignment horizontal="center" vertical="center" wrapText="1"/>
    </xf>
    <xf numFmtId="4" fontId="57" fillId="5" borderId="76" xfId="0" applyNumberFormat="1" applyFont="1" applyFill="1" applyBorder="1" applyAlignment="1">
      <alignment horizontal="center" vertical="center" wrapText="1"/>
    </xf>
    <xf numFmtId="0" fontId="13" fillId="3" borderId="89" xfId="0" applyFont="1" applyFill="1" applyBorder="1" applyAlignment="1">
      <alignment horizontal="left" vertical="center"/>
    </xf>
    <xf numFmtId="0" fontId="34" fillId="0" borderId="58" xfId="3" applyFont="1" applyBorder="1"/>
    <xf numFmtId="0" fontId="34" fillId="0" borderId="59" xfId="3" applyFont="1" applyBorder="1"/>
    <xf numFmtId="0" fontId="50" fillId="8" borderId="94" xfId="7" applyFont="1" applyFill="1" applyBorder="1" applyAlignment="1">
      <alignment horizontal="center" vertical="center"/>
    </xf>
    <xf numFmtId="0" fontId="64" fillId="8" borderId="17" xfId="7" applyFont="1" applyFill="1" applyBorder="1" applyAlignment="1">
      <alignment horizontal="center" vertical="center"/>
    </xf>
    <xf numFmtId="0" fontId="64" fillId="8" borderId="18" xfId="7" applyFont="1" applyFill="1" applyBorder="1" applyAlignment="1">
      <alignment horizontal="center" vertical="center"/>
    </xf>
    <xf numFmtId="0" fontId="64" fillId="8" borderId="17" xfId="7" applyFont="1" applyFill="1" applyBorder="1" applyAlignment="1">
      <alignment vertical="center"/>
    </xf>
    <xf numFmtId="0" fontId="24" fillId="8" borderId="17" xfId="7" applyFont="1" applyFill="1" applyBorder="1" applyAlignment="1">
      <alignment vertical="center"/>
    </xf>
    <xf numFmtId="0" fontId="64" fillId="8" borderId="19" xfId="7" applyFont="1" applyFill="1" applyBorder="1" applyAlignment="1">
      <alignment vertical="center"/>
    </xf>
    <xf numFmtId="0" fontId="24" fillId="8" borderId="59" xfId="7" applyFont="1" applyFill="1" applyBorder="1" applyAlignment="1">
      <alignment vertical="center"/>
    </xf>
    <xf numFmtId="0" fontId="17" fillId="7" borderId="95" xfId="7" applyFont="1" applyFill="1" applyBorder="1" applyAlignment="1">
      <alignment vertical="center"/>
    </xf>
    <xf numFmtId="164" fontId="67" fillId="7" borderId="20" xfId="7" applyNumberFormat="1" applyFont="1" applyFill="1" applyBorder="1" applyAlignment="1">
      <alignment horizontal="right" vertical="center"/>
    </xf>
    <xf numFmtId="0" fontId="17" fillId="7" borderId="20" xfId="7" applyFont="1" applyFill="1" applyBorder="1" applyAlignment="1">
      <alignment horizontal="center" vertical="center"/>
    </xf>
    <xf numFmtId="0" fontId="31" fillId="7" borderId="21" xfId="7" applyFont="1" applyFill="1" applyBorder="1" applyAlignment="1">
      <alignment vertical="center"/>
    </xf>
    <xf numFmtId="0" fontId="17" fillId="7" borderId="22" xfId="7" applyFont="1" applyFill="1" applyBorder="1" applyAlignment="1">
      <alignment vertical="center"/>
    </xf>
    <xf numFmtId="0" fontId="17" fillId="7" borderId="23" xfId="7" applyFont="1" applyFill="1" applyBorder="1" applyAlignment="1">
      <alignment vertical="center"/>
    </xf>
    <xf numFmtId="0" fontId="17" fillId="7" borderId="21" xfId="7" applyFont="1" applyFill="1" applyBorder="1" applyAlignment="1">
      <alignment horizontal="left" vertical="center"/>
    </xf>
    <xf numFmtId="4" fontId="68" fillId="7" borderId="23" xfId="7" applyNumberFormat="1" applyFont="1" applyFill="1" applyBorder="1" applyAlignment="1">
      <alignment horizontal="center" vertical="center"/>
    </xf>
    <xf numFmtId="0" fontId="17" fillId="7" borderId="21" xfId="7" applyFont="1" applyFill="1" applyBorder="1" applyAlignment="1">
      <alignment vertical="center"/>
    </xf>
    <xf numFmtId="4" fontId="67" fillId="7" borderId="23" xfId="7" applyNumberFormat="1" applyFont="1" applyFill="1" applyBorder="1" applyAlignment="1">
      <alignment horizontal="center" vertical="center"/>
    </xf>
    <xf numFmtId="167" fontId="67" fillId="7" borderId="20" xfId="7" applyNumberFormat="1" applyFont="1" applyFill="1" applyBorder="1" applyAlignment="1">
      <alignment horizontal="center" vertical="center"/>
    </xf>
    <xf numFmtId="0" fontId="17" fillId="7" borderId="22" xfId="7" applyFont="1" applyFill="1" applyBorder="1" applyAlignment="1">
      <alignment horizontal="center" vertical="center"/>
    </xf>
    <xf numFmtId="0" fontId="17" fillId="7" borderId="96" xfId="7" applyFont="1" applyFill="1" applyBorder="1" applyAlignment="1">
      <alignment vertical="center"/>
    </xf>
    <xf numFmtId="0" fontId="17" fillId="7" borderId="97" xfId="7" applyFont="1" applyFill="1" applyBorder="1" applyAlignment="1">
      <alignment vertical="center"/>
    </xf>
    <xf numFmtId="164" fontId="67" fillId="7" borderId="24" xfId="7" applyNumberFormat="1" applyFont="1" applyFill="1" applyBorder="1" applyAlignment="1">
      <alignment horizontal="right" vertical="center"/>
    </xf>
    <xf numFmtId="0" fontId="17" fillId="7" borderId="24" xfId="7" applyFont="1" applyFill="1" applyBorder="1" applyAlignment="1">
      <alignment horizontal="center" vertical="center"/>
    </xf>
    <xf numFmtId="0" fontId="31" fillId="7" borderId="25" xfId="7" applyFont="1" applyFill="1" applyBorder="1" applyAlignment="1">
      <alignment vertical="center"/>
    </xf>
    <xf numFmtId="0" fontId="17" fillId="7" borderId="26" xfId="7" applyFont="1" applyFill="1" applyBorder="1" applyAlignment="1">
      <alignment vertical="center"/>
    </xf>
    <xf numFmtId="0" fontId="17" fillId="7" borderId="27" xfId="7" applyFont="1" applyFill="1" applyBorder="1" applyAlignment="1">
      <alignment vertical="center"/>
    </xf>
    <xf numFmtId="0" fontId="17" fillId="7" borderId="25" xfId="7" applyFont="1" applyFill="1" applyBorder="1" applyAlignment="1">
      <alignment horizontal="left" vertical="center"/>
    </xf>
    <xf numFmtId="4" fontId="68" fillId="7" borderId="27" xfId="7" applyNumberFormat="1" applyFont="1" applyFill="1" applyBorder="1" applyAlignment="1">
      <alignment horizontal="center" vertical="center"/>
    </xf>
    <xf numFmtId="0" fontId="17" fillId="7" borderId="25" xfId="7" applyFont="1" applyFill="1" applyBorder="1" applyAlignment="1">
      <alignment vertical="center"/>
    </xf>
    <xf numFmtId="4" fontId="67" fillId="7" borderId="27" xfId="7" applyNumberFormat="1" applyFont="1" applyFill="1" applyBorder="1" applyAlignment="1">
      <alignment horizontal="center" vertical="center"/>
    </xf>
    <xf numFmtId="167" fontId="67" fillId="7" borderId="24" xfId="7" applyNumberFormat="1" applyFont="1" applyFill="1" applyBorder="1" applyAlignment="1">
      <alignment horizontal="center" vertical="center"/>
    </xf>
    <xf numFmtId="0" fontId="17" fillId="7" borderId="26" xfId="7" applyFont="1" applyFill="1" applyBorder="1" applyAlignment="1">
      <alignment horizontal="center" vertical="center"/>
    </xf>
    <xf numFmtId="0" fontId="17" fillId="7" borderId="98" xfId="7" applyFont="1" applyFill="1" applyBorder="1" applyAlignment="1">
      <alignment vertical="center"/>
    </xf>
    <xf numFmtId="2" fontId="70" fillId="7" borderId="27" xfId="7" applyNumberFormat="1" applyFont="1" applyFill="1" applyBorder="1" applyAlignment="1">
      <alignment vertical="center"/>
    </xf>
    <xf numFmtId="0" fontId="17" fillId="0" borderId="25" xfId="7" applyFont="1" applyBorder="1" applyAlignment="1">
      <alignment vertical="center"/>
    </xf>
    <xf numFmtId="0" fontId="17" fillId="0" borderId="27" xfId="7" applyFont="1" applyBorder="1" applyAlignment="1">
      <alignment vertical="center"/>
    </xf>
    <xf numFmtId="0" fontId="70" fillId="7" borderId="25" xfId="7" applyFont="1" applyFill="1" applyBorder="1" applyAlignment="1">
      <alignment vertical="center"/>
    </xf>
    <xf numFmtId="4" fontId="70" fillId="0" borderId="25" xfId="7" applyNumberFormat="1" applyFont="1" applyBorder="1" applyAlignment="1">
      <alignment horizontal="left" vertical="center"/>
    </xf>
    <xf numFmtId="0" fontId="70" fillId="7" borderId="27" xfId="7" applyFont="1" applyFill="1" applyBorder="1" applyAlignment="1">
      <alignment vertical="center"/>
    </xf>
    <xf numFmtId="4" fontId="70" fillId="7" borderId="27" xfId="7" applyNumberFormat="1" applyFont="1" applyFill="1" applyBorder="1" applyAlignment="1">
      <alignment horizontal="right" vertical="center"/>
    </xf>
    <xf numFmtId="164" fontId="19" fillId="7" borderId="24" xfId="7" applyNumberFormat="1" applyFont="1" applyFill="1" applyBorder="1" applyAlignment="1">
      <alignment horizontal="right" vertical="center"/>
    </xf>
    <xf numFmtId="0" fontId="19" fillId="7" borderId="24" xfId="7" applyFont="1" applyFill="1" applyBorder="1" applyAlignment="1">
      <alignment vertical="center"/>
    </xf>
    <xf numFmtId="4" fontId="71" fillId="7" borderId="27" xfId="7" applyNumberFormat="1" applyFont="1" applyFill="1" applyBorder="1" applyAlignment="1">
      <alignment horizontal="right" vertical="center"/>
    </xf>
    <xf numFmtId="0" fontId="15" fillId="9" borderId="99" xfId="7" applyFont="1" applyFill="1" applyBorder="1" applyAlignment="1">
      <alignment horizontal="center" vertical="center"/>
    </xf>
    <xf numFmtId="0" fontId="15" fillId="9" borderId="28" xfId="7" applyFont="1" applyFill="1" applyBorder="1" applyAlignment="1">
      <alignment horizontal="center" vertical="center"/>
    </xf>
    <xf numFmtId="0" fontId="15" fillId="9" borderId="28" xfId="7" applyFont="1" applyFill="1" applyBorder="1" applyAlignment="1">
      <alignment horizontal="left" vertical="center"/>
    </xf>
    <xf numFmtId="0" fontId="10" fillId="9" borderId="28" xfId="7" applyFont="1" applyFill="1" applyBorder="1" applyAlignment="1">
      <alignment horizontal="center" vertical="center"/>
    </xf>
    <xf numFmtId="0" fontId="15" fillId="9" borderId="29" xfId="7" applyFont="1" applyFill="1" applyBorder="1" applyAlignment="1">
      <alignment horizontal="left" vertical="center"/>
    </xf>
    <xf numFmtId="0" fontId="10" fillId="0" borderId="59" xfId="7" applyFont="1" applyBorder="1" applyAlignment="1">
      <alignment horizontal="center" vertical="center"/>
    </xf>
    <xf numFmtId="0" fontId="72" fillId="9" borderId="100" xfId="7" applyFont="1" applyFill="1" applyBorder="1" applyAlignment="1">
      <alignment horizontal="center" vertical="center"/>
    </xf>
    <xf numFmtId="0" fontId="17" fillId="9" borderId="30" xfId="7" applyFont="1" applyFill="1" applyBorder="1" applyAlignment="1">
      <alignment vertical="center"/>
    </xf>
    <xf numFmtId="0" fontId="16" fillId="9" borderId="30" xfId="7" applyFont="1" applyFill="1" applyBorder="1" applyAlignment="1">
      <alignment horizontal="center" vertical="center"/>
    </xf>
    <xf numFmtId="0" fontId="17" fillId="9" borderId="30" xfId="7" applyFont="1" applyFill="1" applyBorder="1" applyAlignment="1">
      <alignment horizontal="center" vertical="center"/>
    </xf>
    <xf numFmtId="0" fontId="16" fillId="9" borderId="30" xfId="7" applyFont="1" applyFill="1" applyBorder="1" applyAlignment="1">
      <alignment vertical="center"/>
    </xf>
    <xf numFmtId="0" fontId="15" fillId="9" borderId="30" xfId="7" applyFont="1" applyFill="1" applyBorder="1" applyAlignment="1">
      <alignment horizontal="right" vertical="center"/>
    </xf>
    <xf numFmtId="0" fontId="17" fillId="9" borderId="31" xfId="7" applyFont="1" applyFill="1" applyBorder="1" applyAlignment="1">
      <alignment vertical="center"/>
    </xf>
    <xf numFmtId="0" fontId="19" fillId="9" borderId="32" xfId="7" applyFont="1" applyFill="1" applyBorder="1" applyAlignment="1">
      <alignment horizontal="right" vertical="center"/>
    </xf>
    <xf numFmtId="0" fontId="13" fillId="9" borderId="33" xfId="7" applyFont="1" applyFill="1" applyBorder="1" applyAlignment="1">
      <alignment vertical="center"/>
    </xf>
    <xf numFmtId="0" fontId="19" fillId="9" borderId="34" xfId="7" applyFont="1" applyFill="1" applyBorder="1" applyAlignment="1">
      <alignment horizontal="center" vertical="center"/>
    </xf>
    <xf numFmtId="0" fontId="19" fillId="9" borderId="35" xfId="7" applyFont="1" applyFill="1" applyBorder="1" applyAlignment="1">
      <alignment horizontal="center" vertical="center"/>
    </xf>
    <xf numFmtId="0" fontId="17" fillId="0" borderId="59" xfId="7" applyFont="1" applyBorder="1" applyAlignment="1">
      <alignment horizontal="center" vertical="center"/>
    </xf>
    <xf numFmtId="0" fontId="16" fillId="7" borderId="58" xfId="7" applyFont="1" applyFill="1" applyBorder="1" applyAlignment="1">
      <alignment vertical="center"/>
    </xf>
    <xf numFmtId="164" fontId="15" fillId="7" borderId="36" xfId="7" applyNumberFormat="1" applyFont="1" applyFill="1" applyBorder="1" applyAlignment="1">
      <alignment horizontal="right" vertical="center"/>
    </xf>
    <xf numFmtId="0" fontId="15" fillId="7" borderId="37" xfId="7" applyFont="1" applyFill="1" applyBorder="1" applyAlignment="1">
      <alignment horizontal="center" vertical="center"/>
    </xf>
    <xf numFmtId="0" fontId="15" fillId="7" borderId="38" xfId="7" applyFont="1" applyFill="1" applyBorder="1" applyAlignment="1">
      <alignment vertical="center"/>
    </xf>
    <xf numFmtId="4" fontId="74" fillId="7" borderId="39" xfId="8" applyNumberFormat="1" applyFont="1" applyFill="1" applyBorder="1" applyAlignment="1" applyProtection="1">
      <alignment horizontal="center" vertical="center"/>
    </xf>
    <xf numFmtId="0" fontId="16" fillId="7" borderId="59" xfId="7" applyFont="1" applyFill="1" applyBorder="1" applyAlignment="1">
      <alignment horizontal="right" vertical="center"/>
    </xf>
    <xf numFmtId="164" fontId="17" fillId="10" borderId="40" xfId="7" applyNumberFormat="1" applyFont="1" applyFill="1" applyBorder="1" applyAlignment="1">
      <alignment horizontal="right" vertical="center"/>
    </xf>
    <xf numFmtId="164" fontId="10" fillId="10" borderId="41" xfId="7" applyNumberFormat="1" applyFont="1" applyFill="1" applyBorder="1" applyAlignment="1">
      <alignment vertical="center"/>
    </xf>
    <xf numFmtId="164" fontId="10" fillId="10" borderId="41" xfId="7" applyNumberFormat="1" applyFont="1" applyFill="1" applyBorder="1" applyAlignment="1">
      <alignment horizontal="center" vertical="center"/>
    </xf>
    <xf numFmtId="169" fontId="15" fillId="10" borderId="41" xfId="7" applyNumberFormat="1" applyFont="1" applyFill="1" applyBorder="1" applyAlignment="1">
      <alignment horizontal="center" vertical="center"/>
    </xf>
    <xf numFmtId="0" fontId="16" fillId="7" borderId="59" xfId="7" applyFont="1" applyFill="1" applyBorder="1" applyAlignment="1">
      <alignment vertical="center"/>
    </xf>
    <xf numFmtId="0" fontId="17" fillId="10" borderId="43" xfId="7" applyFont="1" applyFill="1" applyBorder="1" applyAlignment="1">
      <alignment horizontal="right" vertical="center"/>
    </xf>
    <xf numFmtId="0" fontId="10" fillId="10" borderId="44" xfId="7" applyFont="1" applyFill="1" applyBorder="1" applyAlignment="1">
      <alignment horizontal="center" vertical="center"/>
    </xf>
    <xf numFmtId="169" fontId="15" fillId="10" borderId="44" xfId="7" applyNumberFormat="1" applyFont="1" applyFill="1" applyBorder="1" applyAlignment="1">
      <alignment horizontal="center" vertical="center"/>
    </xf>
    <xf numFmtId="164" fontId="10" fillId="10" borderId="44" xfId="7" applyNumberFormat="1" applyFont="1" applyFill="1" applyBorder="1" applyAlignment="1">
      <alignment horizontal="center" vertical="center"/>
    </xf>
    <xf numFmtId="0" fontId="10" fillId="10" borderId="45" xfId="7" applyFont="1" applyFill="1" applyBorder="1" applyAlignment="1">
      <alignment horizontal="center" vertical="center"/>
    </xf>
    <xf numFmtId="0" fontId="15" fillId="7" borderId="36" xfId="7" applyFont="1" applyFill="1" applyBorder="1" applyAlignment="1">
      <alignment horizontal="right" vertical="center"/>
    </xf>
    <xf numFmtId="0" fontId="13" fillId="7" borderId="58" xfId="7" applyFont="1" applyFill="1" applyBorder="1" applyAlignment="1">
      <alignment vertical="center"/>
    </xf>
    <xf numFmtId="0" fontId="16" fillId="10" borderId="46" xfId="7" applyFont="1" applyFill="1" applyBorder="1" applyAlignment="1">
      <alignment vertical="center"/>
    </xf>
    <xf numFmtId="0" fontId="10" fillId="10" borderId="46" xfId="7" applyFont="1" applyFill="1" applyBorder="1" applyAlignment="1">
      <alignment horizontal="center" vertical="center"/>
    </xf>
    <xf numFmtId="1" fontId="75" fillId="10" borderId="42" xfId="7" applyNumberFormat="1" applyFont="1" applyFill="1" applyBorder="1" applyAlignment="1">
      <alignment horizontal="left" vertical="center"/>
    </xf>
    <xf numFmtId="0" fontId="15" fillId="7" borderId="47" xfId="7" applyFont="1" applyFill="1" applyBorder="1" applyAlignment="1">
      <alignment horizontal="right" vertical="center"/>
    </xf>
    <xf numFmtId="0" fontId="15" fillId="7" borderId="48" xfId="7" applyFont="1" applyFill="1" applyBorder="1" applyAlignment="1">
      <alignment horizontal="center" vertical="center"/>
    </xf>
    <xf numFmtId="0" fontId="15" fillId="7" borderId="49" xfId="7" applyFont="1" applyFill="1" applyBorder="1" applyAlignment="1">
      <alignment vertical="center"/>
    </xf>
    <xf numFmtId="4" fontId="74" fillId="7" borderId="50" xfId="8" applyNumberFormat="1" applyFont="1" applyFill="1" applyBorder="1" applyAlignment="1" applyProtection="1">
      <alignment horizontal="center" vertical="center"/>
    </xf>
    <xf numFmtId="0" fontId="10" fillId="7" borderId="58" xfId="7" applyFont="1" applyFill="1" applyBorder="1" applyAlignment="1">
      <alignment vertical="center"/>
    </xf>
    <xf numFmtId="164" fontId="19" fillId="10" borderId="43" xfId="7" applyNumberFormat="1" applyFont="1" applyFill="1" applyBorder="1" applyAlignment="1">
      <alignment vertical="center"/>
    </xf>
    <xf numFmtId="0" fontId="16" fillId="10" borderId="44" xfId="7" applyFont="1" applyFill="1" applyBorder="1" applyAlignment="1">
      <alignment vertical="center"/>
    </xf>
    <xf numFmtId="0" fontId="10" fillId="10" borderId="44" xfId="7" applyFont="1" applyFill="1" applyBorder="1" applyAlignment="1">
      <alignment vertical="center"/>
    </xf>
    <xf numFmtId="0" fontId="76" fillId="10" borderId="45" xfId="7" applyFont="1" applyFill="1" applyBorder="1" applyAlignment="1">
      <alignment horizontal="right" vertical="center"/>
    </xf>
    <xf numFmtId="0" fontId="10" fillId="7" borderId="59" xfId="7" applyFont="1" applyFill="1" applyBorder="1" applyAlignment="1">
      <alignment vertical="center"/>
    </xf>
    <xf numFmtId="0" fontId="17" fillId="10" borderId="51" xfId="7" applyFont="1" applyFill="1" applyBorder="1" applyAlignment="1">
      <alignment horizontal="right" vertical="center"/>
    </xf>
    <xf numFmtId="0" fontId="16" fillId="10" borderId="26" xfId="7" applyFont="1" applyFill="1" applyBorder="1" applyAlignment="1">
      <alignment vertical="center"/>
    </xf>
    <xf numFmtId="164" fontId="15" fillId="10" borderId="26" xfId="7" applyNumberFormat="1" applyFont="1" applyFill="1" applyBorder="1" applyAlignment="1">
      <alignment horizontal="center" vertical="center"/>
    </xf>
    <xf numFmtId="0" fontId="10" fillId="10" borderId="26" xfId="7" applyFont="1" applyFill="1" applyBorder="1" applyAlignment="1">
      <alignment vertical="center"/>
    </xf>
    <xf numFmtId="0" fontId="75" fillId="10" borderId="52" xfId="7" applyFont="1" applyFill="1" applyBorder="1" applyAlignment="1">
      <alignment horizontal="left" vertical="center"/>
    </xf>
    <xf numFmtId="0" fontId="19" fillId="11" borderId="51" xfId="7" applyFont="1" applyFill="1" applyBorder="1" applyAlignment="1">
      <alignment horizontal="right" vertical="center"/>
    </xf>
    <xf numFmtId="0" fontId="16" fillId="11" borderId="26" xfId="7" applyFont="1" applyFill="1" applyBorder="1" applyAlignment="1">
      <alignment horizontal="center" vertical="center"/>
    </xf>
    <xf numFmtId="0" fontId="16" fillId="11" borderId="26" xfId="7" applyFont="1" applyFill="1" applyBorder="1" applyAlignment="1">
      <alignment vertical="center"/>
    </xf>
    <xf numFmtId="10" fontId="15" fillId="11" borderId="26" xfId="7" applyNumberFormat="1" applyFont="1" applyFill="1" applyBorder="1" applyAlignment="1">
      <alignment horizontal="center" vertical="center"/>
    </xf>
    <xf numFmtId="0" fontId="10" fillId="11" borderId="52" xfId="7" applyFont="1" applyFill="1" applyBorder="1" applyAlignment="1">
      <alignment horizontal="center" vertical="center"/>
    </xf>
    <xf numFmtId="0" fontId="76" fillId="7" borderId="101" xfId="7" applyFont="1" applyFill="1" applyBorder="1" applyAlignment="1">
      <alignment vertical="center"/>
    </xf>
    <xf numFmtId="0" fontId="10" fillId="7" borderId="53" xfId="7" applyFont="1" applyFill="1" applyBorder="1" applyAlignment="1">
      <alignment vertical="center"/>
    </xf>
    <xf numFmtId="0" fontId="17" fillId="7" borderId="53" xfId="7" applyFont="1" applyFill="1" applyBorder="1" applyAlignment="1">
      <alignment vertical="center"/>
    </xf>
    <xf numFmtId="0" fontId="10" fillId="7" borderId="53" xfId="7" applyFont="1" applyFill="1" applyBorder="1" applyAlignment="1">
      <alignment horizontal="center" vertical="center"/>
    </xf>
    <xf numFmtId="0" fontId="10" fillId="7" borderId="102" xfId="7" applyFont="1" applyFill="1" applyBorder="1" applyAlignment="1">
      <alignment vertical="center"/>
    </xf>
    <xf numFmtId="0" fontId="17" fillId="3" borderId="59" xfId="3" applyFont="1" applyFill="1" applyBorder="1"/>
    <xf numFmtId="0" fontId="17" fillId="3" borderId="58" xfId="3" applyFont="1" applyFill="1" applyBorder="1"/>
    <xf numFmtId="49" fontId="17" fillId="3" borderId="58" xfId="3" applyNumberFormat="1" applyFont="1" applyFill="1" applyBorder="1" applyAlignment="1">
      <alignment horizontal="center" vertical="top"/>
    </xf>
    <xf numFmtId="0" fontId="34" fillId="0" borderId="60" xfId="3" applyFont="1" applyBorder="1"/>
    <xf numFmtId="0" fontId="34" fillId="0" borderId="61" xfId="3" applyFont="1" applyBorder="1"/>
    <xf numFmtId="0" fontId="34" fillId="0" borderId="61" xfId="3" applyFont="1" applyBorder="1" applyAlignment="1">
      <alignment horizontal="center"/>
    </xf>
    <xf numFmtId="0" fontId="34" fillId="0" borderId="62" xfId="3" applyFont="1" applyBorder="1"/>
    <xf numFmtId="0" fontId="15" fillId="0" borderId="58" xfId="7" applyFont="1" applyBorder="1" applyAlignment="1">
      <alignment horizontal="left" vertical="center"/>
    </xf>
    <xf numFmtId="0" fontId="62" fillId="7" borderId="59" xfId="7" applyFont="1" applyFill="1" applyBorder="1" applyAlignment="1">
      <alignment vertical="center"/>
    </xf>
    <xf numFmtId="0" fontId="15" fillId="3" borderId="60" xfId="3" applyFont="1" applyFill="1" applyBorder="1" applyAlignment="1">
      <alignment horizontal="left" vertical="center"/>
    </xf>
    <xf numFmtId="0" fontId="38" fillId="8" borderId="103" xfId="7" applyFont="1" applyFill="1" applyBorder="1" applyAlignment="1">
      <alignment horizontal="center" vertical="center"/>
    </xf>
    <xf numFmtId="0" fontId="38" fillId="8" borderId="104" xfId="7" applyFont="1" applyFill="1" applyBorder="1" applyAlignment="1">
      <alignment horizontal="center" vertical="center"/>
    </xf>
    <xf numFmtId="0" fontId="38" fillId="8" borderId="105" xfId="7" applyFont="1" applyFill="1" applyBorder="1" applyAlignment="1">
      <alignment horizontal="center" vertical="center"/>
    </xf>
    <xf numFmtId="0" fontId="38" fillId="8" borderId="7" xfId="7" applyFont="1" applyFill="1" applyBorder="1" applyAlignment="1">
      <alignment horizontal="center" vertical="center"/>
    </xf>
    <xf numFmtId="0" fontId="64" fillId="8" borderId="7" xfId="7" applyFont="1" applyFill="1" applyBorder="1" applyAlignment="1">
      <alignment vertical="center"/>
    </xf>
    <xf numFmtId="0" fontId="64" fillId="8" borderId="104" xfId="7" applyFont="1" applyFill="1" applyBorder="1" applyAlignment="1">
      <alignment vertical="center"/>
    </xf>
    <xf numFmtId="0" fontId="38" fillId="8" borderId="7" xfId="7" applyFont="1" applyFill="1" applyBorder="1" applyAlignment="1">
      <alignment horizontal="left" vertical="center"/>
    </xf>
    <xf numFmtId="0" fontId="24" fillId="8" borderId="104" xfId="7" applyFont="1" applyFill="1" applyBorder="1" applyAlignment="1">
      <alignment vertical="center"/>
    </xf>
    <xf numFmtId="0" fontId="38" fillId="8" borderId="106" xfId="7" applyFont="1" applyFill="1" applyBorder="1" applyAlignment="1">
      <alignment horizontal="left" vertical="center"/>
    </xf>
    <xf numFmtId="0" fontId="39" fillId="8" borderId="7" xfId="7" applyFont="1" applyFill="1" applyBorder="1" applyAlignment="1">
      <alignment vertical="center"/>
    </xf>
    <xf numFmtId="0" fontId="65" fillId="8" borderId="7" xfId="7" applyFont="1" applyFill="1" applyBorder="1" applyAlignment="1">
      <alignment vertical="center"/>
    </xf>
    <xf numFmtId="0" fontId="24" fillId="8" borderId="7" xfId="7" applyFont="1" applyFill="1" applyBorder="1" applyAlignment="1">
      <alignment vertical="center"/>
    </xf>
    <xf numFmtId="0" fontId="38" fillId="8" borderId="7" xfId="7" applyFont="1" applyFill="1" applyBorder="1" applyAlignment="1">
      <alignment vertical="center"/>
    </xf>
    <xf numFmtId="0" fontId="24" fillId="8" borderId="7" xfId="7" applyFont="1" applyFill="1" applyBorder="1" applyAlignment="1">
      <alignment horizontal="center" vertical="center"/>
    </xf>
    <xf numFmtId="0" fontId="24" fillId="8" borderId="57" xfId="7" applyFont="1" applyFill="1" applyBorder="1" applyAlignment="1">
      <alignment vertical="center"/>
    </xf>
    <xf numFmtId="0" fontId="17" fillId="7" borderId="107" xfId="7" applyFont="1" applyFill="1" applyBorder="1" applyAlignment="1">
      <alignment vertical="center"/>
    </xf>
    <xf numFmtId="164" fontId="19" fillId="7" borderId="108" xfId="7" applyNumberFormat="1" applyFont="1" applyFill="1" applyBorder="1" applyAlignment="1">
      <alignment horizontal="right" vertical="center"/>
    </xf>
    <xf numFmtId="0" fontId="17" fillId="7" borderId="108" xfId="7" applyFont="1" applyFill="1" applyBorder="1" applyAlignment="1">
      <alignment horizontal="center" vertical="center"/>
    </xf>
    <xf numFmtId="0" fontId="19" fillId="7" borderId="108" xfId="7" applyFont="1" applyFill="1" applyBorder="1" applyAlignment="1">
      <alignment vertical="center"/>
    </xf>
    <xf numFmtId="0" fontId="31" fillId="7" borderId="109" xfId="7" applyFont="1" applyFill="1" applyBorder="1" applyAlignment="1">
      <alignment vertical="center"/>
    </xf>
    <xf numFmtId="0" fontId="17" fillId="7" borderId="110" xfId="7" applyFont="1" applyFill="1" applyBorder="1" applyAlignment="1">
      <alignment vertical="center"/>
    </xf>
    <xf numFmtId="0" fontId="17" fillId="7" borderId="111" xfId="7" applyFont="1" applyFill="1" applyBorder="1" applyAlignment="1">
      <alignment vertical="center"/>
    </xf>
    <xf numFmtId="0" fontId="17" fillId="7" borderId="109" xfId="7" applyFont="1" applyFill="1" applyBorder="1" applyAlignment="1">
      <alignment vertical="center"/>
    </xf>
    <xf numFmtId="4" fontId="71" fillId="7" borderId="111" xfId="7" applyNumberFormat="1" applyFont="1" applyFill="1" applyBorder="1" applyAlignment="1">
      <alignment horizontal="right" vertical="center"/>
    </xf>
    <xf numFmtId="167" fontId="67" fillId="7" borderId="108" xfId="7" applyNumberFormat="1" applyFont="1" applyFill="1" applyBorder="1" applyAlignment="1">
      <alignment horizontal="center" vertical="center"/>
    </xf>
    <xf numFmtId="0" fontId="17" fillId="7" borderId="110" xfId="7" applyFont="1" applyFill="1" applyBorder="1" applyAlignment="1">
      <alignment horizontal="center" vertical="center"/>
    </xf>
    <xf numFmtId="0" fontId="17" fillId="7" borderId="112" xfId="7" applyFont="1" applyFill="1" applyBorder="1" applyAlignment="1">
      <alignment vertical="center"/>
    </xf>
    <xf numFmtId="0" fontId="15" fillId="0" borderId="60" xfId="7" applyFont="1" applyBorder="1" applyAlignment="1">
      <alignment vertical="center"/>
    </xf>
    <xf numFmtId="0" fontId="15" fillId="0" borderId="61" xfId="7" applyFont="1" applyBorder="1" applyAlignment="1">
      <alignment vertical="center" wrapText="1"/>
    </xf>
    <xf numFmtId="0" fontId="17" fillId="0" borderId="61" xfId="7" applyFont="1" applyBorder="1" applyAlignment="1">
      <alignment vertical="center"/>
    </xf>
    <xf numFmtId="0" fontId="18" fillId="0" borderId="61" xfId="7" applyFont="1" applyBorder="1" applyAlignment="1">
      <alignment vertical="center"/>
    </xf>
    <xf numFmtId="0" fontId="62" fillId="0" borderId="61" xfId="7" applyFont="1" applyBorder="1" applyAlignment="1">
      <alignment vertical="center"/>
    </xf>
    <xf numFmtId="0" fontId="63" fillId="0" borderId="61" xfId="7" applyFont="1" applyBorder="1" applyAlignment="1">
      <alignment vertical="center"/>
    </xf>
    <xf numFmtId="0" fontId="62" fillId="0" borderId="61" xfId="7" applyFont="1" applyBorder="1" applyAlignment="1">
      <alignment horizontal="center" vertical="center"/>
    </xf>
    <xf numFmtId="0" fontId="62" fillId="0" borderId="62" xfId="7" applyFont="1" applyBorder="1" applyAlignment="1">
      <alignment vertical="center"/>
    </xf>
    <xf numFmtId="0" fontId="40" fillId="3" borderId="13" xfId="10" applyFont="1" applyFill="1" applyBorder="1" applyAlignment="1">
      <alignment horizontal="center" vertical="top"/>
    </xf>
    <xf numFmtId="10" fontId="40" fillId="3" borderId="15" xfId="11" applyNumberFormat="1" applyFont="1" applyFill="1" applyBorder="1" applyAlignment="1">
      <alignment horizontal="center" vertical="center"/>
    </xf>
    <xf numFmtId="0" fontId="40" fillId="3" borderId="87" xfId="10" applyFont="1" applyFill="1" applyBorder="1" applyAlignment="1">
      <alignment horizontal="center" vertical="top"/>
    </xf>
    <xf numFmtId="10" fontId="40" fillId="3" borderId="85" xfId="11" applyNumberFormat="1" applyFont="1" applyFill="1" applyBorder="1" applyAlignment="1">
      <alignment horizontal="center" vertical="center"/>
    </xf>
    <xf numFmtId="0" fontId="17" fillId="3" borderId="58" xfId="10" applyFont="1" applyFill="1" applyBorder="1" applyAlignment="1">
      <alignment horizontal="left" vertical="top"/>
    </xf>
    <xf numFmtId="10" fontId="17" fillId="3" borderId="59" xfId="11" applyNumberFormat="1" applyFont="1" applyFill="1" applyBorder="1" applyAlignment="1">
      <alignment horizontal="center" vertical="center"/>
    </xf>
    <xf numFmtId="0" fontId="43" fillId="3" borderId="114" xfId="10" applyFont="1" applyFill="1" applyBorder="1" applyAlignment="1">
      <alignment horizontal="center" vertical="top"/>
    </xf>
    <xf numFmtId="10" fontId="17" fillId="3" borderId="115" xfId="11" applyNumberFormat="1" applyFont="1" applyFill="1" applyBorder="1" applyAlignment="1">
      <alignment horizontal="center" vertical="center"/>
    </xf>
    <xf numFmtId="0" fontId="43" fillId="3" borderId="116" xfId="10" applyFont="1" applyFill="1" applyBorder="1" applyAlignment="1">
      <alignment horizontal="center" vertical="top"/>
    </xf>
    <xf numFmtId="10" fontId="17" fillId="3" borderId="90" xfId="11" applyNumberFormat="1" applyFont="1" applyFill="1" applyBorder="1" applyAlignment="1">
      <alignment horizontal="center" vertical="center"/>
    </xf>
    <xf numFmtId="0" fontId="43" fillId="3" borderId="91" xfId="10" applyFont="1" applyFill="1" applyBorder="1" applyAlignment="1">
      <alignment horizontal="center" vertical="top"/>
    </xf>
    <xf numFmtId="10" fontId="17" fillId="3" borderId="84" xfId="11" applyNumberFormat="1" applyFont="1" applyFill="1" applyBorder="1" applyAlignment="1">
      <alignment horizontal="center" vertical="center"/>
    </xf>
    <xf numFmtId="0" fontId="44" fillId="3" borderId="75" xfId="10" applyFont="1" applyFill="1" applyBorder="1" applyAlignment="1">
      <alignment horizontal="center" vertical="top"/>
    </xf>
    <xf numFmtId="10" fontId="44" fillId="3" borderId="76" xfId="11" applyNumberFormat="1" applyFont="1" applyFill="1" applyBorder="1" applyAlignment="1">
      <alignment horizontal="center" vertical="center"/>
    </xf>
    <xf numFmtId="0" fontId="43" fillId="3" borderId="117" xfId="10" applyFont="1" applyFill="1" applyBorder="1" applyAlignment="1">
      <alignment horizontal="center" vertical="top"/>
    </xf>
    <xf numFmtId="0" fontId="43" fillId="3" borderId="118" xfId="10" applyFont="1" applyFill="1" applyBorder="1" applyAlignment="1">
      <alignment horizontal="center" vertical="top"/>
    </xf>
    <xf numFmtId="0" fontId="43" fillId="3" borderId="119" xfId="10" applyFont="1" applyFill="1" applyBorder="1" applyAlignment="1">
      <alignment horizontal="center" vertical="top"/>
    </xf>
    <xf numFmtId="0" fontId="44" fillId="3" borderId="75" xfId="10" applyFont="1" applyFill="1" applyBorder="1" applyAlignment="1">
      <alignment horizontal="center" vertical="center" wrapText="1"/>
    </xf>
    <xf numFmtId="10" fontId="44" fillId="3" borderId="76" xfId="11" applyNumberFormat="1" applyFont="1" applyFill="1" applyBorder="1" applyAlignment="1">
      <alignment horizontal="center" vertical="center" wrapText="1"/>
    </xf>
    <xf numFmtId="0" fontId="43" fillId="3" borderId="117" xfId="10" applyFont="1" applyFill="1" applyBorder="1" applyAlignment="1">
      <alignment horizontal="center" vertical="center"/>
    </xf>
    <xf numFmtId="0" fontId="43" fillId="3" borderId="119" xfId="10" applyFont="1" applyFill="1" applyBorder="1" applyAlignment="1">
      <alignment horizontal="center" vertical="center"/>
    </xf>
    <xf numFmtId="10" fontId="43" fillId="3" borderId="115" xfId="11" applyNumberFormat="1" applyFont="1" applyFill="1" applyBorder="1" applyAlignment="1">
      <alignment horizontal="center" vertical="center"/>
    </xf>
    <xf numFmtId="10" fontId="43" fillId="3" borderId="90" xfId="11" applyNumberFormat="1" applyFont="1" applyFill="1" applyBorder="1" applyAlignment="1">
      <alignment horizontal="center" vertical="center"/>
    </xf>
    <xf numFmtId="10" fontId="43" fillId="3" borderId="84" xfId="11" applyNumberFormat="1" applyFont="1" applyFill="1" applyBorder="1" applyAlignment="1">
      <alignment horizontal="center" vertical="center"/>
    </xf>
    <xf numFmtId="0" fontId="44" fillId="3" borderId="75" xfId="10" applyFont="1" applyFill="1" applyBorder="1" applyAlignment="1">
      <alignment horizontal="center" vertical="center"/>
    </xf>
    <xf numFmtId="10" fontId="41" fillId="3" borderId="76" xfId="11" applyNumberFormat="1" applyFont="1" applyFill="1" applyBorder="1" applyAlignment="1">
      <alignment horizontal="center" vertical="center"/>
    </xf>
    <xf numFmtId="0" fontId="41" fillId="3" borderId="75" xfId="10" applyFont="1" applyFill="1" applyBorder="1" applyAlignment="1">
      <alignment horizontal="left" vertical="top"/>
    </xf>
    <xf numFmtId="0" fontId="55" fillId="3" borderId="58" xfId="10" applyFont="1" applyFill="1" applyBorder="1" applyAlignment="1">
      <alignment vertical="center"/>
    </xf>
    <xf numFmtId="0" fontId="27" fillId="3" borderId="58" xfId="10" applyFont="1" applyFill="1" applyBorder="1" applyAlignment="1">
      <alignment vertical="center"/>
    </xf>
    <xf numFmtId="0" fontId="31" fillId="12" borderId="0" xfId="3" applyFont="1" applyFill="1" applyAlignment="1">
      <alignment horizontal="center" vertical="center"/>
    </xf>
    <xf numFmtId="0" fontId="32" fillId="12" borderId="0" xfId="3" applyFont="1" applyFill="1"/>
    <xf numFmtId="0" fontId="31" fillId="12" borderId="0" xfId="3" applyFont="1" applyFill="1" applyAlignment="1">
      <alignment horizontal="center"/>
    </xf>
    <xf numFmtId="10" fontId="20" fillId="12" borderId="1" xfId="4" applyNumberFormat="1" applyFont="1" applyFill="1" applyBorder="1" applyAlignment="1">
      <alignment horizontal="center" vertical="center"/>
    </xf>
    <xf numFmtId="0" fontId="33" fillId="12" borderId="0" xfId="3" applyFont="1" applyFill="1" applyAlignment="1">
      <alignment horizontal="center"/>
    </xf>
    <xf numFmtId="44" fontId="20" fillId="12" borderId="1" xfId="6" applyFont="1" applyFill="1" applyBorder="1" applyAlignment="1">
      <alignment horizontal="center" vertical="center"/>
    </xf>
    <xf numFmtId="44" fontId="32" fillId="12" borderId="0" xfId="3" applyNumberFormat="1" applyFont="1" applyFill="1"/>
    <xf numFmtId="0" fontId="13" fillId="3" borderId="56" xfId="0" applyFont="1" applyFill="1" applyBorder="1" applyAlignment="1">
      <alignment horizontal="left" vertical="center"/>
    </xf>
    <xf numFmtId="0" fontId="5" fillId="0" borderId="7" xfId="3" applyBorder="1"/>
    <xf numFmtId="0" fontId="5" fillId="0" borderId="57" xfId="3" applyBorder="1"/>
    <xf numFmtId="0" fontId="5" fillId="0" borderId="59" xfId="3" applyBorder="1"/>
    <xf numFmtId="0" fontId="7" fillId="0" borderId="61" xfId="0" applyFont="1" applyBorder="1" applyAlignment="1">
      <alignment vertical="center" wrapText="1"/>
    </xf>
    <xf numFmtId="0" fontId="80" fillId="0" borderId="0" xfId="3" applyFont="1"/>
    <xf numFmtId="0" fontId="10" fillId="3" borderId="61" xfId="3" applyFont="1" applyFill="1" applyBorder="1" applyAlignment="1">
      <alignment vertical="center"/>
    </xf>
    <xf numFmtId="0" fontId="10" fillId="3" borderId="62" xfId="3" applyFont="1" applyFill="1" applyBorder="1" applyAlignment="1">
      <alignment vertical="center"/>
    </xf>
    <xf numFmtId="0" fontId="79" fillId="0" borderId="0" xfId="0" applyFont="1" applyAlignment="1">
      <alignment vertical="center" wrapText="1"/>
    </xf>
    <xf numFmtId="0" fontId="16" fillId="0" borderId="61" xfId="0" applyFont="1" applyBorder="1" applyAlignment="1">
      <alignment vertical="center" wrapText="1"/>
    </xf>
    <xf numFmtId="4" fontId="15" fillId="0" borderId="7" xfId="0" applyNumberFormat="1" applyFont="1" applyBorder="1" applyAlignment="1">
      <alignment horizontal="center" vertical="center" wrapText="1"/>
    </xf>
    <xf numFmtId="0" fontId="57" fillId="5" borderId="1" xfId="3" applyFont="1" applyFill="1" applyBorder="1" applyAlignment="1">
      <alignment horizontal="center" vertical="center" wrapText="1"/>
    </xf>
    <xf numFmtId="0" fontId="57" fillId="5" borderId="1" xfId="3" applyFont="1" applyFill="1" applyBorder="1" applyAlignment="1">
      <alignment vertical="center" wrapText="1"/>
    </xf>
    <xf numFmtId="4" fontId="57" fillId="5" borderId="1" xfId="3" applyNumberFormat="1" applyFont="1" applyFill="1" applyBorder="1" applyAlignment="1">
      <alignment horizontal="center" vertical="center" wrapText="1"/>
    </xf>
    <xf numFmtId="0" fontId="19" fillId="0" borderId="0" xfId="7" applyFont="1" applyAlignment="1">
      <alignment horizontal="center" vertical="center"/>
    </xf>
    <xf numFmtId="4" fontId="59" fillId="0" borderId="0" xfId="7" applyNumberFormat="1" applyFont="1" applyAlignment="1">
      <alignment vertical="center"/>
    </xf>
    <xf numFmtId="4" fontId="60" fillId="0" borderId="0" xfId="7" applyNumberFormat="1" applyFont="1" applyAlignment="1">
      <alignment vertical="center"/>
    </xf>
    <xf numFmtId="0" fontId="61" fillId="7" borderId="0" xfId="7" applyFont="1" applyFill="1" applyAlignment="1">
      <alignment vertical="center"/>
    </xf>
    <xf numFmtId="0" fontId="62" fillId="7" borderId="0" xfId="7" applyFont="1" applyFill="1" applyAlignment="1">
      <alignment vertical="center"/>
    </xf>
    <xf numFmtId="0" fontId="62" fillId="7" borderId="0" xfId="7" applyFont="1" applyFill="1" applyAlignment="1">
      <alignment horizontal="center" vertical="center"/>
    </xf>
    <xf numFmtId="0" fontId="64" fillId="8" borderId="0" xfId="7" applyFont="1" applyFill="1" applyAlignment="1">
      <alignment horizontal="center" vertical="center"/>
    </xf>
    <xf numFmtId="0" fontId="64" fillId="8" borderId="0" xfId="7" applyFont="1" applyFill="1" applyAlignment="1">
      <alignment vertical="center"/>
    </xf>
    <xf numFmtId="0" fontId="38" fillId="8" borderId="0" xfId="7" applyFont="1" applyFill="1" applyAlignment="1">
      <alignment vertical="center"/>
    </xf>
    <xf numFmtId="0" fontId="66" fillId="8" borderId="0" xfId="7" applyFont="1" applyFill="1" applyAlignment="1">
      <alignment vertical="center"/>
    </xf>
    <xf numFmtId="0" fontId="24" fillId="8" borderId="0" xfId="7" applyFont="1" applyFill="1" applyAlignment="1">
      <alignment vertical="center"/>
    </xf>
    <xf numFmtId="0" fontId="24" fillId="8" borderId="0" xfId="7" applyFont="1" applyFill="1" applyAlignment="1">
      <alignment horizontal="center" vertical="center"/>
    </xf>
    <xf numFmtId="0" fontId="15" fillId="9" borderId="0" xfId="7" applyFont="1" applyFill="1" applyAlignment="1">
      <alignment horizontal="right" vertical="center"/>
    </xf>
    <xf numFmtId="0" fontId="15" fillId="9" borderId="0" xfId="7" applyFont="1" applyFill="1" applyAlignment="1">
      <alignment horizontal="center" vertical="center"/>
    </xf>
    <xf numFmtId="0" fontId="10" fillId="9" borderId="0" xfId="7" applyFont="1" applyFill="1" applyAlignment="1">
      <alignment vertical="center"/>
    </xf>
    <xf numFmtId="0" fontId="15" fillId="9" borderId="0" xfId="7" applyFont="1" applyFill="1" applyAlignment="1">
      <alignment horizontal="left" vertical="center"/>
    </xf>
    <xf numFmtId="0" fontId="10" fillId="0" borderId="0" xfId="7" applyFont="1" applyAlignment="1">
      <alignment horizontal="center" vertical="center"/>
    </xf>
    <xf numFmtId="0" fontId="16" fillId="0" borderId="0" xfId="7" applyFont="1" applyAlignment="1">
      <alignment vertical="center"/>
    </xf>
    <xf numFmtId="0" fontId="17" fillId="0" borderId="0" xfId="7" applyFont="1" applyAlignment="1">
      <alignment vertical="center"/>
    </xf>
    <xf numFmtId="164" fontId="73" fillId="7" borderId="0" xfId="7" applyNumberFormat="1" applyFont="1" applyFill="1" applyAlignment="1">
      <alignment horizontal="center" vertical="center"/>
    </xf>
    <xf numFmtId="164" fontId="16" fillId="7" borderId="0" xfId="7" applyNumberFormat="1" applyFont="1" applyFill="1" applyAlignment="1">
      <alignment horizontal="right" vertical="center"/>
    </xf>
    <xf numFmtId="164" fontId="16" fillId="7" borderId="0" xfId="7" applyNumberFormat="1" applyFont="1" applyFill="1" applyAlignment="1">
      <alignment vertical="center"/>
    </xf>
    <xf numFmtId="164" fontId="13" fillId="7" borderId="0" xfId="7" applyNumberFormat="1" applyFont="1" applyFill="1" applyAlignment="1">
      <alignment horizontal="center" vertical="center"/>
    </xf>
    <xf numFmtId="164" fontId="16" fillId="7" borderId="0" xfId="7" applyNumberFormat="1" applyFont="1" applyFill="1" applyAlignment="1">
      <alignment horizontal="center" vertical="center"/>
    </xf>
    <xf numFmtId="164" fontId="16" fillId="7" borderId="0" xfId="7" applyNumberFormat="1" applyFont="1" applyFill="1" applyAlignment="1">
      <alignment horizontal="right" vertical="center" textRotation="90"/>
    </xf>
    <xf numFmtId="0" fontId="16" fillId="7" borderId="0" xfId="7" applyFont="1" applyFill="1" applyAlignment="1">
      <alignment vertical="center"/>
    </xf>
    <xf numFmtId="0" fontId="19" fillId="7" borderId="0" xfId="7" applyFont="1" applyFill="1" applyAlignment="1">
      <alignment vertical="center"/>
    </xf>
    <xf numFmtId="0" fontId="13" fillId="7" borderId="0" xfId="7" applyFont="1" applyFill="1" applyAlignment="1">
      <alignment vertical="center"/>
    </xf>
    <xf numFmtId="0" fontId="70" fillId="7" borderId="0" xfId="7" applyFont="1" applyFill="1" applyAlignment="1">
      <alignment horizontal="center" vertical="center"/>
    </xf>
    <xf numFmtId="0" fontId="16" fillId="7" borderId="0" xfId="7" applyFont="1" applyFill="1" applyAlignment="1">
      <alignment horizontal="right" vertical="center"/>
    </xf>
    <xf numFmtId="0" fontId="15" fillId="7" borderId="0" xfId="7" applyFont="1" applyFill="1" applyAlignment="1">
      <alignment vertical="center"/>
    </xf>
    <xf numFmtId="0" fontId="10" fillId="7" borderId="0" xfId="7" applyFont="1" applyFill="1" applyAlignment="1">
      <alignment horizontal="right" vertical="center"/>
    </xf>
    <xf numFmtId="0" fontId="10" fillId="7" borderId="0" xfId="7" applyFont="1" applyFill="1" applyAlignment="1">
      <alignment vertical="center"/>
    </xf>
    <xf numFmtId="0" fontId="10" fillId="7" borderId="0" xfId="7" applyFont="1" applyFill="1" applyAlignment="1">
      <alignment horizontal="center" vertical="center"/>
    </xf>
    <xf numFmtId="0" fontId="19" fillId="7" borderId="0" xfId="7" applyFont="1" applyFill="1" applyAlignment="1">
      <alignment horizontal="center" vertical="center"/>
    </xf>
    <xf numFmtId="164" fontId="15" fillId="7" borderId="0" xfId="7" applyNumberFormat="1" applyFont="1" applyFill="1" applyAlignment="1">
      <alignment horizontal="center" vertical="center"/>
    </xf>
    <xf numFmtId="0" fontId="15" fillId="7" borderId="0" xfId="7" applyFont="1" applyFill="1" applyAlignment="1">
      <alignment horizontal="right" vertical="center"/>
    </xf>
    <xf numFmtId="0" fontId="13" fillId="7" borderId="0" xfId="7" applyFont="1" applyFill="1" applyAlignment="1">
      <alignment horizontal="center" vertical="center"/>
    </xf>
    <xf numFmtId="164" fontId="15" fillId="7" borderId="0" xfId="7" applyNumberFormat="1" applyFont="1" applyFill="1" applyAlignment="1">
      <alignment vertical="center"/>
    </xf>
    <xf numFmtId="0" fontId="76" fillId="7" borderId="0" xfId="7" applyFont="1" applyFill="1" applyAlignment="1">
      <alignment horizontal="right" vertical="center"/>
    </xf>
    <xf numFmtId="0" fontId="34" fillId="0" borderId="0" xfId="3" applyFont="1"/>
    <xf numFmtId="0" fontId="34" fillId="0" borderId="0" xfId="3" applyFont="1" applyAlignment="1">
      <alignment horizontal="center"/>
    </xf>
    <xf numFmtId="0" fontId="27" fillId="3" borderId="0" xfId="3" applyFont="1" applyFill="1" applyAlignment="1">
      <alignment vertical="center"/>
    </xf>
    <xf numFmtId="0" fontId="17" fillId="3" borderId="0" xfId="3" applyFont="1" applyFill="1"/>
    <xf numFmtId="0" fontId="12" fillId="3" borderId="0" xfId="3" applyFont="1" applyFill="1" applyAlignment="1">
      <alignment vertical="center"/>
    </xf>
    <xf numFmtId="0" fontId="12" fillId="3" borderId="0" xfId="3" applyFont="1" applyFill="1" applyAlignment="1">
      <alignment horizontal="center" vertical="center"/>
    </xf>
    <xf numFmtId="0" fontId="13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30" fillId="3" borderId="0" xfId="3" applyFont="1" applyFill="1" applyAlignment="1">
      <alignment vertical="center"/>
    </xf>
    <xf numFmtId="49" fontId="17" fillId="3" borderId="0" xfId="3" applyNumberFormat="1" applyFont="1" applyFill="1" applyAlignment="1">
      <alignment horizontal="center" vertical="top"/>
    </xf>
    <xf numFmtId="0" fontId="34" fillId="0" borderId="56" xfId="3" applyFont="1" applyBorder="1"/>
    <xf numFmtId="0" fontId="34" fillId="0" borderId="7" xfId="3" applyFont="1" applyBorder="1"/>
    <xf numFmtId="0" fontId="34" fillId="0" borderId="7" xfId="3" applyFont="1" applyBorder="1" applyAlignment="1">
      <alignment horizontal="center"/>
    </xf>
    <xf numFmtId="0" fontId="34" fillId="0" borderId="57" xfId="3" applyFont="1" applyBorder="1"/>
    <xf numFmtId="0" fontId="15" fillId="3" borderId="58" xfId="3" applyFont="1" applyFill="1" applyBorder="1" applyAlignment="1">
      <alignment vertical="center"/>
    </xf>
    <xf numFmtId="0" fontId="17" fillId="7" borderId="0" xfId="7" applyFont="1" applyFill="1" applyAlignment="1">
      <alignment vertical="center"/>
    </xf>
    <xf numFmtId="10" fontId="20" fillId="12" borderId="82" xfId="4" applyNumberFormat="1" applyFont="1" applyFill="1" applyBorder="1" applyAlignment="1">
      <alignment horizontal="center" vertical="center"/>
    </xf>
    <xf numFmtId="10" fontId="20" fillId="12" borderId="82" xfId="4" quotePrefix="1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5" fillId="6" borderId="75" xfId="0" applyFont="1" applyFill="1" applyBorder="1" applyAlignment="1">
      <alignment horizontal="center" vertical="center" wrapText="1"/>
    </xf>
    <xf numFmtId="0" fontId="83" fillId="6" borderId="0" xfId="3" applyFont="1" applyFill="1"/>
    <xf numFmtId="4" fontId="83" fillId="6" borderId="0" xfId="3" applyNumberFormat="1" applyFont="1" applyFill="1"/>
    <xf numFmtId="4" fontId="15" fillId="6" borderId="0" xfId="3" applyNumberFormat="1" applyFont="1" applyFill="1" applyAlignment="1">
      <alignment vertical="center"/>
    </xf>
    <xf numFmtId="0" fontId="15" fillId="12" borderId="75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vertical="center" wrapText="1"/>
    </xf>
    <xf numFmtId="0" fontId="15" fillId="12" borderId="1" xfId="3" applyFont="1" applyFill="1" applyBorder="1" applyAlignment="1">
      <alignment horizontal="center" vertical="center" wrapText="1"/>
    </xf>
    <xf numFmtId="2" fontId="15" fillId="12" borderId="1" xfId="3" applyNumberFormat="1" applyFont="1" applyFill="1" applyBorder="1" applyAlignment="1">
      <alignment horizontal="center" vertical="center" wrapText="1"/>
    </xf>
    <xf numFmtId="4" fontId="15" fillId="12" borderId="76" xfId="3" applyNumberFormat="1" applyFont="1" applyFill="1" applyBorder="1" applyAlignment="1">
      <alignment horizontal="left" vertical="center" wrapText="1"/>
    </xf>
    <xf numFmtId="0" fontId="83" fillId="12" borderId="0" xfId="3" applyFont="1" applyFill="1"/>
    <xf numFmtId="4" fontId="83" fillId="12" borderId="0" xfId="3" applyNumberFormat="1" applyFont="1" applyFill="1"/>
    <xf numFmtId="4" fontId="15" fillId="12" borderId="0" xfId="3" applyNumberFormat="1" applyFont="1" applyFill="1" applyAlignment="1">
      <alignment vertical="center"/>
    </xf>
    <xf numFmtId="49" fontId="15" fillId="12" borderId="75" xfId="0" applyNumberFormat="1" applyFont="1" applyFill="1" applyBorder="1" applyAlignment="1">
      <alignment horizontal="center" vertical="center" wrapText="1"/>
    </xf>
    <xf numFmtId="0" fontId="30" fillId="12" borderId="1" xfId="0" applyFont="1" applyFill="1" applyBorder="1" applyAlignment="1">
      <alignment horizontal="center" vertical="center" wrapText="1"/>
    </xf>
    <xf numFmtId="4" fontId="15" fillId="12" borderId="76" xfId="3" applyNumberFormat="1" applyFont="1" applyFill="1" applyBorder="1" applyAlignment="1">
      <alignment horizontal="left" vertical="center"/>
    </xf>
    <xf numFmtId="0" fontId="15" fillId="12" borderId="76" xfId="3" applyFont="1" applyFill="1" applyBorder="1" applyAlignment="1">
      <alignment horizontal="left" vertical="center" wrapText="1"/>
    </xf>
    <xf numFmtId="4" fontId="10" fillId="3" borderId="0" xfId="3" applyNumberFormat="1" applyFont="1" applyFill="1" applyAlignment="1">
      <alignment vertical="center"/>
    </xf>
    <xf numFmtId="0" fontId="2" fillId="3" borderId="0" xfId="3" applyFont="1" applyFill="1"/>
    <xf numFmtId="4" fontId="2" fillId="3" borderId="0" xfId="3" applyNumberFormat="1" applyFont="1" applyFill="1"/>
    <xf numFmtId="0" fontId="35" fillId="0" borderId="0" xfId="0" applyFont="1"/>
    <xf numFmtId="0" fontId="47" fillId="14" borderId="75" xfId="0" applyFont="1" applyFill="1" applyBorder="1" applyAlignment="1">
      <alignment horizontal="center" vertical="center" wrapText="1"/>
    </xf>
    <xf numFmtId="0" fontId="47" fillId="14" borderId="1" xfId="0" applyFont="1" applyFill="1" applyBorder="1" applyAlignment="1">
      <alignment vertical="center" wrapText="1"/>
    </xf>
    <xf numFmtId="4" fontId="47" fillId="14" borderId="1" xfId="0" applyNumberFormat="1" applyFont="1" applyFill="1" applyBorder="1" applyAlignment="1">
      <alignment horizontal="center" vertical="center" wrapText="1"/>
    </xf>
    <xf numFmtId="4" fontId="47" fillId="14" borderId="76" xfId="0" applyNumberFormat="1" applyFont="1" applyFill="1" applyBorder="1" applyAlignment="1">
      <alignment horizontal="center" vertical="center" wrapText="1"/>
    </xf>
    <xf numFmtId="0" fontId="0" fillId="14" borderId="0" xfId="0" applyFill="1"/>
    <xf numFmtId="0" fontId="47" fillId="15" borderId="75" xfId="0" applyFont="1" applyFill="1" applyBorder="1" applyAlignment="1">
      <alignment horizontal="center" vertical="center" wrapText="1"/>
    </xf>
    <xf numFmtId="0" fontId="47" fillId="15" borderId="1" xfId="0" applyFont="1" applyFill="1" applyBorder="1" applyAlignment="1">
      <alignment vertical="center" wrapText="1"/>
    </xf>
    <xf numFmtId="4" fontId="47" fillId="15" borderId="1" xfId="0" applyNumberFormat="1" applyFont="1" applyFill="1" applyBorder="1" applyAlignment="1">
      <alignment horizontal="center" vertical="center" wrapText="1"/>
    </xf>
    <xf numFmtId="4" fontId="47" fillId="15" borderId="76" xfId="0" applyNumberFormat="1" applyFont="1" applyFill="1" applyBorder="1" applyAlignment="1">
      <alignment horizontal="center" vertical="center" wrapText="1"/>
    </xf>
    <xf numFmtId="0" fontId="0" fillId="15" borderId="0" xfId="0" applyFill="1"/>
    <xf numFmtId="49" fontId="18" fillId="14" borderId="75" xfId="0" applyNumberFormat="1" applyFont="1" applyFill="1" applyBorder="1" applyAlignment="1">
      <alignment horizontal="center" vertical="center" wrapText="1"/>
    </xf>
    <xf numFmtId="49" fontId="35" fillId="14" borderId="1" xfId="0" applyNumberFormat="1" applyFont="1" applyFill="1" applyBorder="1" applyAlignment="1">
      <alignment horizontal="center" vertical="center" wrapText="1"/>
    </xf>
    <xf numFmtId="0" fontId="18" fillId="14" borderId="1" xfId="0" applyFont="1" applyFill="1" applyBorder="1" applyAlignment="1">
      <alignment vertical="center" wrapText="1"/>
    </xf>
    <xf numFmtId="0" fontId="35" fillId="14" borderId="1" xfId="0" applyFont="1" applyFill="1" applyBorder="1" applyAlignment="1">
      <alignment horizontal="center" vertical="center" wrapText="1"/>
    </xf>
    <xf numFmtId="43" fontId="35" fillId="14" borderId="1" xfId="9" applyFont="1" applyFill="1" applyBorder="1" applyAlignment="1">
      <alignment horizontal="center" vertical="center" wrapText="1"/>
    </xf>
    <xf numFmtId="49" fontId="18" fillId="15" borderId="75" xfId="0" applyNumberFormat="1" applyFont="1" applyFill="1" applyBorder="1" applyAlignment="1">
      <alignment horizontal="center" vertical="center" wrapText="1"/>
    </xf>
    <xf numFmtId="49" fontId="35" fillId="15" borderId="1" xfId="0" applyNumberFormat="1" applyFont="1" applyFill="1" applyBorder="1" applyAlignment="1">
      <alignment horizontal="center" vertical="center" wrapText="1"/>
    </xf>
    <xf numFmtId="0" fontId="18" fillId="15" borderId="1" xfId="0" applyFont="1" applyFill="1" applyBorder="1" applyAlignment="1">
      <alignment vertical="center" wrapText="1"/>
    </xf>
    <xf numFmtId="0" fontId="35" fillId="15" borderId="1" xfId="0" applyFont="1" applyFill="1" applyBorder="1" applyAlignment="1">
      <alignment horizontal="center" vertical="center" wrapText="1"/>
    </xf>
    <xf numFmtId="43" fontId="35" fillId="15" borderId="1" xfId="9" applyFont="1" applyFill="1" applyBorder="1" applyAlignment="1">
      <alignment horizontal="center" vertical="center" wrapText="1"/>
    </xf>
    <xf numFmtId="4" fontId="35" fillId="15" borderId="1" xfId="0" applyNumberFormat="1" applyFont="1" applyFill="1" applyBorder="1" applyAlignment="1">
      <alignment horizontal="center" vertical="center" wrapText="1"/>
    </xf>
    <xf numFmtId="172" fontId="18" fillId="15" borderId="76" xfId="1" applyNumberFormat="1" applyFont="1" applyFill="1" applyBorder="1" applyAlignment="1">
      <alignment horizontal="center" vertical="center"/>
    </xf>
    <xf numFmtId="4" fontId="35" fillId="15" borderId="1" xfId="9" applyNumberFormat="1" applyFont="1" applyFill="1" applyBorder="1" applyAlignment="1">
      <alignment horizontal="center" vertical="center" wrapText="1"/>
    </xf>
    <xf numFmtId="0" fontId="41" fillId="14" borderId="75" xfId="0" applyFont="1" applyFill="1" applyBorder="1" applyAlignment="1">
      <alignment horizontal="center" vertical="center" wrapText="1"/>
    </xf>
    <xf numFmtId="0" fontId="41" fillId="14" borderId="1" xfId="0" applyFont="1" applyFill="1" applyBorder="1" applyAlignment="1">
      <alignment horizontal="center" vertical="center" wrapText="1"/>
    </xf>
    <xf numFmtId="0" fontId="41" fillId="14" borderId="1" xfId="0" applyFont="1" applyFill="1" applyBorder="1" applyAlignment="1">
      <alignment vertical="center" wrapText="1"/>
    </xf>
    <xf numFmtId="4" fontId="35" fillId="14" borderId="1" xfId="0" applyNumberFormat="1" applyFont="1" applyFill="1" applyBorder="1" applyAlignment="1">
      <alignment horizontal="center" vertical="center" wrapText="1"/>
    </xf>
    <xf numFmtId="4" fontId="0" fillId="15" borderId="1" xfId="0" applyNumberFormat="1" applyFill="1" applyBorder="1" applyAlignment="1">
      <alignment horizontal="center" vertical="center" wrapText="1"/>
    </xf>
    <xf numFmtId="0" fontId="47" fillId="14" borderId="1" xfId="0" applyFont="1" applyFill="1" applyBorder="1" applyAlignment="1">
      <alignment horizontal="center" vertical="center" wrapText="1"/>
    </xf>
    <xf numFmtId="0" fontId="47" fillId="15" borderId="1" xfId="0" applyFont="1" applyFill="1" applyBorder="1" applyAlignment="1">
      <alignment horizontal="center" vertical="center" wrapText="1"/>
    </xf>
    <xf numFmtId="172" fontId="18" fillId="14" borderId="76" xfId="1" applyNumberFormat="1" applyFont="1" applyFill="1" applyBorder="1" applyAlignment="1">
      <alignment horizontal="center" vertical="center"/>
    </xf>
    <xf numFmtId="172" fontId="35" fillId="0" borderId="76" xfId="1" applyNumberFormat="1" applyFont="1" applyBorder="1" applyAlignment="1">
      <alignment horizontal="center" vertical="center"/>
    </xf>
    <xf numFmtId="0" fontId="2" fillId="3" borderId="58" xfId="3" applyFont="1" applyFill="1" applyBorder="1" applyAlignment="1">
      <alignment vertical="center"/>
    </xf>
    <xf numFmtId="0" fontId="27" fillId="0" borderId="56" xfId="3" applyFont="1" applyBorder="1" applyAlignment="1">
      <alignment vertical="center"/>
    </xf>
    <xf numFmtId="0" fontId="27" fillId="0" borderId="7" xfId="3" applyFont="1" applyBorder="1" applyAlignment="1">
      <alignment vertical="center"/>
    </xf>
    <xf numFmtId="0" fontId="23" fillId="0" borderId="7" xfId="3" applyFont="1" applyBorder="1"/>
    <xf numFmtId="0" fontId="12" fillId="0" borderId="7" xfId="3" applyFont="1" applyBorder="1" applyAlignment="1">
      <alignment vertical="center"/>
    </xf>
    <xf numFmtId="0" fontId="12" fillId="0" borderId="7" xfId="3" applyFont="1" applyBorder="1" applyAlignment="1">
      <alignment horizontal="center" vertical="center"/>
    </xf>
    <xf numFmtId="0" fontId="23" fillId="0" borderId="57" xfId="3" applyFont="1" applyBorder="1"/>
    <xf numFmtId="0" fontId="15" fillId="0" borderId="0" xfId="3" applyFont="1" applyAlignment="1">
      <alignment vertical="center"/>
    </xf>
    <xf numFmtId="0" fontId="27" fillId="0" borderId="0" xfId="3" applyFont="1" applyAlignment="1">
      <alignment vertical="center"/>
    </xf>
    <xf numFmtId="0" fontId="1" fillId="0" borderId="0" xfId="19"/>
    <xf numFmtId="0" fontId="11" fillId="0" borderId="0" xfId="0" applyFont="1" applyAlignment="1">
      <alignment vertical="center" wrapText="1"/>
    </xf>
    <xf numFmtId="0" fontId="11" fillId="0" borderId="59" xfId="0" applyFont="1" applyBorder="1" applyAlignment="1">
      <alignment vertical="center" wrapText="1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59" xfId="0" applyFont="1" applyBorder="1" applyAlignment="1">
      <alignment vertical="center" wrapText="1"/>
    </xf>
    <xf numFmtId="0" fontId="32" fillId="0" borderId="0" xfId="19" applyFont="1" applyAlignment="1">
      <alignment vertical="center" wrapText="1"/>
    </xf>
    <xf numFmtId="0" fontId="84" fillId="0" borderId="0" xfId="19" applyFont="1"/>
    <xf numFmtId="0" fontId="37" fillId="0" borderId="0" xfId="19" applyFont="1" applyAlignment="1">
      <alignment vertical="center" wrapText="1"/>
    </xf>
    <xf numFmtId="0" fontId="18" fillId="0" borderId="136" xfId="19" applyFont="1" applyBorder="1" applyAlignment="1">
      <alignment horizontal="center" vertical="center" wrapText="1"/>
    </xf>
    <xf numFmtId="0" fontId="18" fillId="0" borderId="73" xfId="19" applyFont="1" applyBorder="1" applyAlignment="1">
      <alignment horizontal="center" vertical="center"/>
    </xf>
    <xf numFmtId="0" fontId="35" fillId="0" borderId="1" xfId="17" applyFont="1" applyBorder="1" applyAlignment="1">
      <alignment horizontal="center" vertical="center"/>
    </xf>
    <xf numFmtId="0" fontId="17" fillId="0" borderId="58" xfId="19" applyFont="1" applyBorder="1"/>
    <xf numFmtId="0" fontId="17" fillId="0" borderId="0" xfId="19" applyFont="1"/>
    <xf numFmtId="0" fontId="17" fillId="0" borderId="59" xfId="19" applyFont="1" applyBorder="1"/>
    <xf numFmtId="0" fontId="17" fillId="0" borderId="60" xfId="19" applyFont="1" applyBorder="1"/>
    <xf numFmtId="0" fontId="17" fillId="0" borderId="61" xfId="19" applyFont="1" applyBorder="1"/>
    <xf numFmtId="0" fontId="17" fillId="0" borderId="62" xfId="19" applyFont="1" applyBorder="1"/>
    <xf numFmtId="43" fontId="35" fillId="0" borderId="1" xfId="9" applyFont="1" applyFill="1" applyBorder="1" applyAlignment="1">
      <alignment horizontal="center" vertical="center" wrapText="1"/>
    </xf>
    <xf numFmtId="4" fontId="35" fillId="0" borderId="1" xfId="17" applyNumberFormat="1" applyFont="1" applyBorder="1" applyAlignment="1">
      <alignment horizontal="center" vertical="center"/>
    </xf>
    <xf numFmtId="49" fontId="18" fillId="0" borderId="75" xfId="14" applyNumberFormat="1" applyFont="1" applyBorder="1" applyAlignment="1">
      <alignment horizontal="center" vertical="center" wrapText="1"/>
    </xf>
    <xf numFmtId="0" fontId="17" fillId="0" borderId="56" xfId="19" applyFont="1" applyBorder="1"/>
    <xf numFmtId="0" fontId="17" fillId="0" borderId="7" xfId="19" applyFont="1" applyBorder="1"/>
    <xf numFmtId="0" fontId="17" fillId="0" borderId="57" xfId="19" applyFont="1" applyBorder="1"/>
    <xf numFmtId="0" fontId="57" fillId="5" borderId="75" xfId="3" applyFont="1" applyFill="1" applyBorder="1" applyAlignment="1">
      <alignment horizontal="center" vertical="center" wrapText="1"/>
    </xf>
    <xf numFmtId="0" fontId="47" fillId="13" borderId="76" xfId="0" applyFont="1" applyFill="1" applyBorder="1" applyAlignment="1">
      <alignment horizontal="center" vertical="center" wrapText="1"/>
    </xf>
    <xf numFmtId="0" fontId="83" fillId="12" borderId="59" xfId="3" applyFont="1" applyFill="1" applyBorder="1"/>
    <xf numFmtId="0" fontId="83" fillId="6" borderId="59" xfId="3" applyFont="1" applyFill="1" applyBorder="1"/>
    <xf numFmtId="4" fontId="5" fillId="0" borderId="59" xfId="3" applyNumberFormat="1" applyBorder="1"/>
    <xf numFmtId="0" fontId="2" fillId="3" borderId="59" xfId="3" applyFont="1" applyFill="1" applyBorder="1"/>
    <xf numFmtId="0" fontId="5" fillId="0" borderId="61" xfId="3" applyBorder="1"/>
    <xf numFmtId="0" fontId="5" fillId="0" borderId="62" xfId="3" applyBorder="1"/>
    <xf numFmtId="44" fontId="20" fillId="12" borderId="13" xfId="6" applyFont="1" applyFill="1" applyBorder="1" applyAlignment="1">
      <alignment vertical="center"/>
    </xf>
    <xf numFmtId="10" fontId="54" fillId="3" borderId="77" xfId="4" quotePrefix="1" applyNumberFormat="1" applyFont="1" applyFill="1" applyBorder="1" applyAlignment="1">
      <alignment horizontal="center" vertical="center" wrapText="1"/>
    </xf>
    <xf numFmtId="10" fontId="54" fillId="3" borderId="82" xfId="4" quotePrefix="1" applyNumberFormat="1" applyFont="1" applyFill="1" applyBorder="1" applyAlignment="1">
      <alignment horizontal="center" vertical="center" wrapText="1"/>
    </xf>
    <xf numFmtId="49" fontId="18" fillId="0" borderId="1" xfId="14" applyNumberFormat="1" applyFont="1" applyBorder="1" applyAlignment="1">
      <alignment horizontal="center" vertical="center" wrapText="1"/>
    </xf>
    <xf numFmtId="0" fontId="35" fillId="0" borderId="1" xfId="19" applyFont="1" applyBorder="1" applyAlignment="1">
      <alignment horizontal="center" vertical="center"/>
    </xf>
    <xf numFmtId="0" fontId="36" fillId="17" borderId="56" xfId="19" applyFont="1" applyFill="1" applyBorder="1" applyAlignment="1">
      <alignment horizontal="center" vertical="center" wrapText="1"/>
    </xf>
    <xf numFmtId="0" fontId="36" fillId="17" borderId="7" xfId="19" applyFont="1" applyFill="1" applyBorder="1" applyAlignment="1">
      <alignment horizontal="center" vertical="center" wrapText="1"/>
    </xf>
    <xf numFmtId="0" fontId="36" fillId="17" borderId="57" xfId="19" applyFont="1" applyFill="1" applyBorder="1" applyAlignment="1">
      <alignment horizontal="center" vertical="center" wrapText="1"/>
    </xf>
    <xf numFmtId="0" fontId="36" fillId="17" borderId="58" xfId="19" applyFont="1" applyFill="1" applyBorder="1" applyAlignment="1">
      <alignment horizontal="center" vertical="center" wrapText="1"/>
    </xf>
    <xf numFmtId="0" fontId="36" fillId="17" borderId="0" xfId="19" applyFont="1" applyFill="1" applyAlignment="1">
      <alignment horizontal="center" vertical="center" wrapText="1"/>
    </xf>
    <xf numFmtId="0" fontId="36" fillId="17" borderId="59" xfId="19" applyFont="1" applyFill="1" applyBorder="1" applyAlignment="1">
      <alignment horizontal="center" vertical="center" wrapText="1"/>
    </xf>
    <xf numFmtId="0" fontId="1" fillId="0" borderId="56" xfId="19" applyBorder="1" applyAlignment="1">
      <alignment horizontal="center"/>
    </xf>
    <xf numFmtId="0" fontId="1" fillId="0" borderId="7" xfId="19" applyBorder="1" applyAlignment="1">
      <alignment horizontal="center"/>
    </xf>
    <xf numFmtId="0" fontId="1" fillId="0" borderId="57" xfId="19" applyBorder="1" applyAlignment="1">
      <alignment horizontal="center"/>
    </xf>
    <xf numFmtId="0" fontId="11" fillId="0" borderId="5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8" fillId="16" borderId="130" xfId="19" applyFont="1" applyFill="1" applyBorder="1" applyAlignment="1">
      <alignment horizontal="left" vertical="center" wrapText="1"/>
    </xf>
    <xf numFmtId="0" fontId="18" fillId="16" borderId="131" xfId="19" applyFont="1" applyFill="1" applyBorder="1" applyAlignment="1">
      <alignment horizontal="left" vertical="center" wrapText="1"/>
    </xf>
    <xf numFmtId="0" fontId="18" fillId="16" borderId="132" xfId="19" applyFont="1" applyFill="1" applyBorder="1" applyAlignment="1">
      <alignment horizontal="left" vertical="center" wrapText="1"/>
    </xf>
    <xf numFmtId="0" fontId="35" fillId="0" borderId="133" xfId="19" applyFont="1" applyBorder="1" applyAlignment="1">
      <alignment horizontal="left" vertical="center" wrapText="1"/>
    </xf>
    <xf numFmtId="0" fontId="35" fillId="0" borderId="134" xfId="19" applyFont="1" applyBorder="1" applyAlignment="1">
      <alignment horizontal="left" vertical="center" wrapText="1"/>
    </xf>
    <xf numFmtId="0" fontId="35" fillId="0" borderId="135" xfId="19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2" fontId="35" fillId="0" borderId="1" xfId="19" applyNumberFormat="1" applyFont="1" applyBorder="1" applyAlignment="1">
      <alignment horizontal="center" vertical="center"/>
    </xf>
    <xf numFmtId="2" fontId="35" fillId="0" borderId="76" xfId="19" applyNumberFormat="1" applyFont="1" applyBorder="1" applyAlignment="1">
      <alignment horizontal="center" vertical="center"/>
    </xf>
    <xf numFmtId="0" fontId="18" fillId="0" borderId="73" xfId="19" applyFont="1" applyBorder="1" applyAlignment="1">
      <alignment horizontal="center"/>
    </xf>
    <xf numFmtId="0" fontId="18" fillId="0" borderId="73" xfId="19" applyFont="1" applyBorder="1" applyAlignment="1">
      <alignment horizontal="center" vertical="center"/>
    </xf>
    <xf numFmtId="0" fontId="18" fillId="0" borderId="125" xfId="19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4" fontId="35" fillId="0" borderId="1" xfId="19" applyNumberFormat="1" applyFont="1" applyBorder="1" applyAlignment="1">
      <alignment horizontal="center" vertical="center"/>
    </xf>
    <xf numFmtId="0" fontId="35" fillId="0" borderId="76" xfId="19" applyFont="1" applyBorder="1" applyAlignment="1">
      <alignment horizontal="center" vertical="center"/>
    </xf>
    <xf numFmtId="0" fontId="35" fillId="0" borderId="139" xfId="19" applyFont="1" applyBorder="1" applyAlignment="1">
      <alignment vertical="center" wrapText="1"/>
    </xf>
    <xf numFmtId="0" fontId="35" fillId="0" borderId="4" xfId="19" applyFont="1" applyBorder="1" applyAlignment="1">
      <alignment vertical="center" wrapText="1"/>
    </xf>
    <xf numFmtId="4" fontId="35" fillId="0" borderId="139" xfId="19" applyNumberFormat="1" applyFont="1" applyBorder="1" applyAlignment="1">
      <alignment horizontal="center" vertical="center"/>
    </xf>
    <xf numFmtId="0" fontId="35" fillId="0" borderId="4" xfId="19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7" xfId="0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7" fillId="3" borderId="60" xfId="0" applyFont="1" applyFill="1" applyBorder="1" applyAlignment="1">
      <alignment horizontal="left" vertical="center" wrapText="1"/>
    </xf>
    <xf numFmtId="0" fontId="17" fillId="3" borderId="61" xfId="0" applyFont="1" applyFill="1" applyBorder="1" applyAlignment="1">
      <alignment horizontal="left" vertical="center" wrapText="1"/>
    </xf>
    <xf numFmtId="0" fontId="17" fillId="3" borderId="62" xfId="0" applyFont="1" applyFill="1" applyBorder="1" applyAlignment="1">
      <alignment horizontal="left" vertical="center" wrapText="1"/>
    </xf>
    <xf numFmtId="4" fontId="6" fillId="3" borderId="57" xfId="0" applyNumberFormat="1" applyFont="1" applyFill="1" applyBorder="1" applyAlignment="1">
      <alignment horizontal="center" vertical="center" wrapText="1"/>
    </xf>
    <xf numFmtId="4" fontId="6" fillId="3" borderId="59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3" borderId="61" xfId="0" applyFont="1" applyFill="1" applyBorder="1" applyAlignment="1">
      <alignment horizontal="left" vertical="center"/>
    </xf>
    <xf numFmtId="0" fontId="18" fillId="0" borderId="61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56" fillId="5" borderId="87" xfId="0" applyFont="1" applyFill="1" applyBorder="1" applyAlignment="1">
      <alignment horizontal="center" vertical="center" wrapText="1"/>
    </xf>
    <xf numFmtId="0" fontId="56" fillId="5" borderId="13" xfId="0" applyFont="1" applyFill="1" applyBorder="1" applyAlignment="1">
      <alignment horizontal="center" vertical="center" wrapText="1"/>
    </xf>
    <xf numFmtId="0" fontId="56" fillId="5" borderId="85" xfId="0" applyFont="1" applyFill="1" applyBorder="1" applyAlignment="1">
      <alignment horizontal="center" vertical="center" wrapText="1"/>
    </xf>
    <xf numFmtId="0" fontId="56" fillId="3" borderId="7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55" xfId="0" applyFont="1" applyFill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 vertical="center" wrapText="1"/>
    </xf>
    <xf numFmtId="0" fontId="5" fillId="3" borderId="58" xfId="3" applyFill="1" applyBorder="1" applyAlignment="1">
      <alignment horizontal="left" vertical="center"/>
    </xf>
    <xf numFmtId="0" fontId="5" fillId="3" borderId="0" xfId="3" applyFill="1" applyAlignment="1">
      <alignment horizontal="left" vertical="center"/>
    </xf>
    <xf numFmtId="0" fontId="16" fillId="3" borderId="92" xfId="0" applyFont="1" applyFill="1" applyBorder="1" applyAlignment="1">
      <alignment horizontal="left" vertical="center"/>
    </xf>
    <xf numFmtId="0" fontId="7" fillId="0" borderId="93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88" xfId="0" applyFont="1" applyFill="1" applyBorder="1" applyAlignment="1">
      <alignment horizontal="center" vertical="center" wrapText="1"/>
    </xf>
    <xf numFmtId="0" fontId="58" fillId="5" borderId="120" xfId="3" applyFont="1" applyFill="1" applyBorder="1" applyAlignment="1">
      <alignment horizontal="center" vertical="center" wrapText="1"/>
    </xf>
    <xf numFmtId="0" fontId="58" fillId="5" borderId="129" xfId="3" applyFont="1" applyFill="1" applyBorder="1" applyAlignment="1">
      <alignment vertical="center"/>
    </xf>
    <xf numFmtId="0" fontId="58" fillId="5" borderId="121" xfId="3" applyFont="1" applyFill="1" applyBorder="1" applyAlignment="1">
      <alignment vertical="center"/>
    </xf>
    <xf numFmtId="0" fontId="16" fillId="0" borderId="2" xfId="0" applyFont="1" applyBorder="1" applyAlignment="1">
      <alignment horizontal="left" vertical="center" wrapText="1"/>
    </xf>
    <xf numFmtId="0" fontId="15" fillId="3" borderId="0" xfId="3" applyFont="1" applyFill="1" applyAlignment="1">
      <alignment horizontal="center" vertical="center" readingOrder="2"/>
    </xf>
    <xf numFmtId="0" fontId="15" fillId="0" borderId="0" xfId="7" applyFont="1" applyAlignment="1">
      <alignment horizontal="left" vertical="center"/>
    </xf>
    <xf numFmtId="0" fontId="19" fillId="7" borderId="0" xfId="7" applyFont="1" applyFill="1" applyAlignment="1">
      <alignment horizontal="left" vertical="center"/>
    </xf>
    <xf numFmtId="0" fontId="26" fillId="7" borderId="0" xfId="7" applyFont="1" applyFill="1" applyAlignment="1">
      <alignment horizontal="left" vertical="center"/>
    </xf>
    <xf numFmtId="0" fontId="79" fillId="0" borderId="58" xfId="0" applyFont="1" applyBorder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79" fillId="0" borderId="59" xfId="0" applyFont="1" applyBorder="1" applyAlignment="1">
      <alignment horizontal="center" vertical="center" wrapText="1"/>
    </xf>
    <xf numFmtId="0" fontId="19" fillId="7" borderId="28" xfId="7" applyFont="1" applyFill="1" applyBorder="1" applyAlignment="1">
      <alignment horizontal="left" vertical="center"/>
    </xf>
    <xf numFmtId="0" fontId="37" fillId="0" borderId="122" xfId="7" applyFont="1" applyBorder="1" applyAlignment="1">
      <alignment horizontal="center" vertical="center"/>
    </xf>
    <xf numFmtId="0" fontId="78" fillId="0" borderId="123" xfId="7" applyFont="1" applyBorder="1" applyAlignment="1">
      <alignment horizontal="center" vertical="center"/>
    </xf>
    <xf numFmtId="0" fontId="78" fillId="0" borderId="124" xfId="7" applyFont="1" applyBorder="1" applyAlignment="1">
      <alignment horizontal="center" vertical="center"/>
    </xf>
    <xf numFmtId="0" fontId="15" fillId="3" borderId="58" xfId="3" applyFont="1" applyFill="1" applyBorder="1" applyAlignment="1">
      <alignment horizontal="left" vertical="center"/>
    </xf>
    <xf numFmtId="0" fontId="15" fillId="3" borderId="0" xfId="3" applyFont="1" applyFill="1" applyAlignment="1">
      <alignment horizontal="left" vertical="center"/>
    </xf>
    <xf numFmtId="0" fontId="15" fillId="3" borderId="59" xfId="3" applyFont="1" applyFill="1" applyBorder="1" applyAlignment="1">
      <alignment horizontal="left" vertical="center"/>
    </xf>
    <xf numFmtId="0" fontId="29" fillId="0" borderId="0" xfId="3" applyFont="1" applyAlignment="1">
      <alignment horizontal="center" vertical="center"/>
    </xf>
    <xf numFmtId="44" fontId="32" fillId="12" borderId="0" xfId="3" applyNumberFormat="1" applyFont="1" applyFill="1" applyAlignment="1">
      <alignment horizontal="center" vertical="center"/>
    </xf>
    <xf numFmtId="0" fontId="15" fillId="12" borderId="81" xfId="3" applyFont="1" applyFill="1" applyBorder="1" applyAlignment="1">
      <alignment horizontal="left" vertical="center"/>
    </xf>
    <xf numFmtId="0" fontId="15" fillId="12" borderId="5" xfId="3" applyFont="1" applyFill="1" applyBorder="1" applyAlignment="1">
      <alignment horizontal="left" vertical="center"/>
    </xf>
    <xf numFmtId="0" fontId="15" fillId="12" borderId="4" xfId="3" applyFont="1" applyFill="1" applyBorder="1" applyAlignment="1">
      <alignment horizontal="left" vertical="center"/>
    </xf>
    <xf numFmtId="0" fontId="15" fillId="12" borderId="126" xfId="3" applyFont="1" applyFill="1" applyBorder="1" applyAlignment="1">
      <alignment horizontal="left" vertical="center"/>
    </xf>
    <xf numFmtId="0" fontId="15" fillId="12" borderId="127" xfId="3" applyFont="1" applyFill="1" applyBorder="1" applyAlignment="1">
      <alignment horizontal="left" vertical="center"/>
    </xf>
    <xf numFmtId="0" fontId="15" fillId="12" borderId="128" xfId="3" applyFont="1" applyFill="1" applyBorder="1" applyAlignment="1">
      <alignment horizontal="left" vertical="center"/>
    </xf>
    <xf numFmtId="0" fontId="15" fillId="0" borderId="0" xfId="3" applyFont="1" applyAlignment="1">
      <alignment horizontal="left" vertical="center" readingOrder="2"/>
    </xf>
    <xf numFmtId="0" fontId="15" fillId="12" borderId="137" xfId="3" applyFont="1" applyFill="1" applyBorder="1" applyAlignment="1">
      <alignment horizontal="left" vertical="center"/>
    </xf>
    <xf numFmtId="0" fontId="15" fillId="12" borderId="14" xfId="3" applyFont="1" applyFill="1" applyBorder="1" applyAlignment="1">
      <alignment horizontal="left" vertical="center"/>
    </xf>
    <xf numFmtId="0" fontId="15" fillId="12" borderId="16" xfId="3" applyFont="1" applyFill="1" applyBorder="1" applyAlignment="1">
      <alignment horizontal="left" vertical="center"/>
    </xf>
    <xf numFmtId="10" fontId="20" fillId="12" borderId="80" xfId="4" applyNumberFormat="1" applyFont="1" applyFill="1" applyBorder="1" applyAlignment="1">
      <alignment horizontal="center" vertical="center"/>
    </xf>
    <xf numFmtId="10" fontId="20" fillId="12" borderId="83" xfId="4" applyNumberFormat="1" applyFont="1" applyFill="1" applyBorder="1" applyAlignment="1">
      <alignment horizontal="center" vertical="center"/>
    </xf>
    <xf numFmtId="44" fontId="57" fillId="12" borderId="11" xfId="3" applyNumberFormat="1" applyFont="1" applyFill="1" applyBorder="1" applyAlignment="1">
      <alignment horizontal="center" vertical="center"/>
    </xf>
    <xf numFmtId="44" fontId="57" fillId="12" borderId="77" xfId="3" applyNumberFormat="1" applyFont="1" applyFill="1" applyBorder="1" applyAlignment="1">
      <alignment horizontal="center" vertical="center"/>
    </xf>
    <xf numFmtId="0" fontId="15" fillId="3" borderId="75" xfId="3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vertical="center" wrapText="1"/>
    </xf>
    <xf numFmtId="171" fontId="15" fillId="3" borderId="1" xfId="6" applyNumberFormat="1" applyFont="1" applyFill="1" applyBorder="1" applyAlignment="1">
      <alignment horizontal="center" vertical="center"/>
    </xf>
    <xf numFmtId="10" fontId="10" fillId="3" borderId="76" xfId="3" applyNumberFormat="1" applyFont="1" applyFill="1" applyBorder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15" fillId="3" borderId="138" xfId="3" applyFont="1" applyFill="1" applyBorder="1" applyAlignment="1">
      <alignment horizontal="center" vertical="center"/>
    </xf>
    <xf numFmtId="0" fontId="15" fillId="3" borderId="82" xfId="3" applyFont="1" applyFill="1" applyBorder="1" applyAlignment="1">
      <alignment vertical="center" wrapText="1"/>
    </xf>
    <xf numFmtId="171" fontId="15" fillId="3" borderId="82" xfId="6" applyNumberFormat="1" applyFont="1" applyFill="1" applyBorder="1" applyAlignment="1">
      <alignment horizontal="center" vertical="center"/>
    </xf>
    <xf numFmtId="10" fontId="10" fillId="3" borderId="78" xfId="3" applyNumberFormat="1" applyFont="1" applyFill="1" applyBorder="1" applyAlignment="1">
      <alignment horizontal="center" vertical="center"/>
    </xf>
    <xf numFmtId="4" fontId="15" fillId="3" borderId="72" xfId="3" applyNumberFormat="1" applyFont="1" applyFill="1" applyBorder="1" applyAlignment="1">
      <alignment vertical="center" wrapText="1"/>
    </xf>
    <xf numFmtId="0" fontId="15" fillId="3" borderId="72" xfId="3" applyFont="1" applyFill="1" applyBorder="1" applyAlignment="1">
      <alignment vertical="center" wrapText="1"/>
    </xf>
    <xf numFmtId="171" fontId="15" fillId="3" borderId="72" xfId="6" applyNumberFormat="1" applyFont="1" applyFill="1" applyBorder="1" applyAlignment="1">
      <alignment horizontal="center" vertical="center"/>
    </xf>
    <xf numFmtId="10" fontId="10" fillId="3" borderId="74" xfId="3" applyNumberFormat="1" applyFont="1" applyFill="1" applyBorder="1" applyAlignment="1">
      <alignment horizontal="center" vertical="center"/>
    </xf>
    <xf numFmtId="0" fontId="15" fillId="0" borderId="56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5" fillId="0" borderId="57" xfId="3" applyFont="1" applyBorder="1" applyAlignment="1">
      <alignment horizontal="center" vertical="center" wrapText="1"/>
    </xf>
    <xf numFmtId="0" fontId="81" fillId="3" borderId="60" xfId="3" applyFont="1" applyFill="1" applyBorder="1" applyAlignment="1">
      <alignment horizontal="center" vertical="center"/>
    </xf>
    <xf numFmtId="0" fontId="24" fillId="3" borderId="61" xfId="3" applyFont="1" applyFill="1" applyBorder="1" applyAlignment="1">
      <alignment horizontal="center" vertical="center"/>
    </xf>
    <xf numFmtId="0" fontId="24" fillId="3" borderId="62" xfId="3" applyFont="1" applyFill="1" applyBorder="1" applyAlignment="1">
      <alignment horizontal="center" vertical="center"/>
    </xf>
    <xf numFmtId="0" fontId="56" fillId="12" borderId="56" xfId="3" applyFont="1" applyFill="1" applyBorder="1" applyAlignment="1">
      <alignment horizontal="center" vertical="center"/>
    </xf>
    <xf numFmtId="0" fontId="56" fillId="12" borderId="7" xfId="3" applyFont="1" applyFill="1" applyBorder="1" applyAlignment="1">
      <alignment horizontal="center" vertical="center"/>
    </xf>
    <xf numFmtId="0" fontId="56" fillId="12" borderId="57" xfId="3" applyFont="1" applyFill="1" applyBorder="1" applyAlignment="1">
      <alignment horizontal="center" vertical="center"/>
    </xf>
    <xf numFmtId="16" fontId="36" fillId="12" borderId="72" xfId="3" applyNumberFormat="1" applyFont="1" applyFill="1" applyBorder="1" applyAlignment="1">
      <alignment horizontal="center" vertical="center" wrapText="1"/>
    </xf>
    <xf numFmtId="16" fontId="36" fillId="12" borderId="82" xfId="3" applyNumberFormat="1" applyFont="1" applyFill="1" applyBorder="1" applyAlignment="1">
      <alignment horizontal="center" vertical="center" wrapText="1"/>
    </xf>
    <xf numFmtId="16" fontId="36" fillId="12" borderId="74" xfId="3" applyNumberFormat="1" applyFont="1" applyFill="1" applyBorder="1" applyAlignment="1">
      <alignment horizontal="center" vertical="center" wrapText="1"/>
    </xf>
    <xf numFmtId="16" fontId="36" fillId="12" borderId="78" xfId="3" applyNumberFormat="1" applyFont="1" applyFill="1" applyBorder="1" applyAlignment="1">
      <alignment horizontal="center" vertical="center" wrapText="1"/>
    </xf>
    <xf numFmtId="0" fontId="13" fillId="3" borderId="7" xfId="3" applyFont="1" applyFill="1" applyBorder="1" applyAlignment="1">
      <alignment horizontal="left" vertical="center" wrapText="1"/>
    </xf>
    <xf numFmtId="0" fontId="36" fillId="12" borderId="71" xfId="3" applyFont="1" applyFill="1" applyBorder="1" applyAlignment="1">
      <alignment horizontal="center" vertical="center" wrapText="1"/>
    </xf>
    <xf numFmtId="0" fontId="36" fillId="12" borderId="79" xfId="3" applyFont="1" applyFill="1" applyBorder="1" applyAlignment="1">
      <alignment horizontal="center" vertical="center" wrapText="1"/>
    </xf>
    <xf numFmtId="0" fontId="36" fillId="12" borderId="72" xfId="3" applyFont="1" applyFill="1" applyBorder="1" applyAlignment="1">
      <alignment horizontal="center" vertical="center" wrapText="1"/>
    </xf>
    <xf numFmtId="0" fontId="36" fillId="12" borderId="82" xfId="3" applyFont="1" applyFill="1" applyBorder="1" applyAlignment="1">
      <alignment horizontal="center" vertical="center" wrapText="1"/>
    </xf>
    <xf numFmtId="0" fontId="10" fillId="3" borderId="59" xfId="10" applyFont="1" applyFill="1" applyBorder="1" applyAlignment="1">
      <alignment horizontal="left" vertical="center"/>
    </xf>
    <xf numFmtId="0" fontId="10" fillId="3" borderId="58" xfId="10" applyFont="1" applyFill="1" applyBorder="1" applyAlignment="1">
      <alignment horizontal="left" vertical="center"/>
    </xf>
    <xf numFmtId="0" fontId="77" fillId="3" borderId="113" xfId="10" applyFont="1" applyFill="1" applyBorder="1" applyAlignment="1">
      <alignment horizontal="center" vertical="center"/>
    </xf>
    <xf numFmtId="0" fontId="77" fillId="3" borderId="63" xfId="10" applyFont="1" applyFill="1" applyBorder="1" applyAlignment="1">
      <alignment horizontal="center" vertical="center"/>
    </xf>
    <xf numFmtId="0" fontId="77" fillId="3" borderId="64" xfId="10" applyFont="1" applyFill="1" applyBorder="1" applyAlignment="1">
      <alignment horizontal="center" vertical="center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2" fillId="3" borderId="56" xfId="3" applyFont="1" applyFill="1" applyBorder="1" applyAlignment="1">
      <alignment horizontal="center"/>
    </xf>
    <xf numFmtId="0" fontId="12" fillId="3" borderId="7" xfId="3" applyFont="1" applyFill="1" applyBorder="1" applyAlignment="1">
      <alignment horizontal="center"/>
    </xf>
    <xf numFmtId="0" fontId="12" fillId="3" borderId="57" xfId="3" applyFont="1" applyFill="1" applyBorder="1" applyAlignment="1">
      <alignment horizontal="center"/>
    </xf>
    <xf numFmtId="0" fontId="17" fillId="0" borderId="56" xfId="10" applyFont="1" applyBorder="1" applyAlignment="1">
      <alignment horizontal="center"/>
    </xf>
    <xf numFmtId="0" fontId="17" fillId="0" borderId="7" xfId="10" applyFont="1" applyBorder="1" applyAlignment="1">
      <alignment horizontal="center"/>
    </xf>
    <xf numFmtId="0" fontId="17" fillId="0" borderId="57" xfId="10" applyFont="1" applyBorder="1" applyAlignment="1">
      <alignment horizontal="center"/>
    </xf>
    <xf numFmtId="0" fontId="15" fillId="0" borderId="58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9" xfId="3" applyFont="1" applyBorder="1" applyAlignment="1">
      <alignment horizontal="center" vertical="center" wrapText="1"/>
    </xf>
    <xf numFmtId="0" fontId="88" fillId="0" borderId="0" xfId="0" applyFont="1" applyFill="1" applyAlignment="1">
      <alignment horizontal="center"/>
    </xf>
    <xf numFmtId="0" fontId="88" fillId="0" borderId="0" xfId="0" applyFont="1" applyFill="1"/>
    <xf numFmtId="0" fontId="89" fillId="0" borderId="0" xfId="0" applyFont="1" applyFill="1" applyAlignment="1">
      <alignment horizontal="center" vertical="center" wrapText="1"/>
    </xf>
    <xf numFmtId="0" fontId="89" fillId="0" borderId="0" xfId="0" applyFont="1" applyFill="1" applyAlignment="1">
      <alignment horizontal="center" vertical="center"/>
    </xf>
    <xf numFmtId="0" fontId="85" fillId="0" borderId="0" xfId="0" applyFont="1" applyFill="1" applyAlignment="1">
      <alignment horizontal="left" vertical="top" wrapText="1"/>
    </xf>
    <xf numFmtId="0" fontId="85" fillId="0" borderId="0" xfId="0" applyFont="1" applyFill="1" applyAlignment="1">
      <alignment horizontal="left" vertical="top" wrapText="1"/>
    </xf>
    <xf numFmtId="0" fontId="85" fillId="0" borderId="0" xfId="0" applyFont="1" applyFill="1" applyAlignment="1">
      <alignment horizontal="center" wrapText="1"/>
    </xf>
    <xf numFmtId="0" fontId="88" fillId="0" borderId="0" xfId="0" applyFont="1" applyFill="1"/>
    <xf numFmtId="0" fontId="86" fillId="0" borderId="140" xfId="0" applyFont="1" applyFill="1" applyBorder="1" applyAlignment="1">
      <alignment horizontal="left" vertical="top" wrapText="1"/>
    </xf>
    <xf numFmtId="0" fontId="86" fillId="0" borderId="140" xfId="0" applyFont="1" applyFill="1" applyBorder="1" applyAlignment="1">
      <alignment horizontal="left" vertical="top" wrapText="1"/>
    </xf>
    <xf numFmtId="0" fontId="86" fillId="0" borderId="140" xfId="0" applyFont="1" applyFill="1" applyBorder="1" applyAlignment="1">
      <alignment horizontal="right" vertical="top" wrapText="1"/>
    </xf>
    <xf numFmtId="4" fontId="86" fillId="0" borderId="140" xfId="0" applyNumberFormat="1" applyFont="1" applyFill="1" applyBorder="1" applyAlignment="1">
      <alignment horizontal="right" vertical="top" wrapText="1"/>
    </xf>
    <xf numFmtId="0" fontId="85" fillId="0" borderId="140" xfId="0" applyFont="1" applyFill="1" applyBorder="1" applyAlignment="1">
      <alignment horizontal="left" vertical="top" wrapText="1"/>
    </xf>
    <xf numFmtId="0" fontId="85" fillId="0" borderId="140" xfId="0" applyFont="1" applyFill="1" applyBorder="1" applyAlignment="1">
      <alignment horizontal="right" vertical="top" wrapText="1"/>
    </xf>
    <xf numFmtId="0" fontId="85" fillId="0" borderId="140" xfId="0" applyFont="1" applyFill="1" applyBorder="1" applyAlignment="1">
      <alignment horizontal="left" vertical="top" wrapText="1"/>
    </xf>
    <xf numFmtId="0" fontId="85" fillId="0" borderId="140" xfId="0" applyFont="1" applyFill="1" applyBorder="1" applyAlignment="1">
      <alignment horizontal="center" vertical="top" wrapText="1"/>
    </xf>
    <xf numFmtId="0" fontId="87" fillId="0" borderId="140" xfId="0" applyFont="1" applyFill="1" applyBorder="1" applyAlignment="1">
      <alignment horizontal="left" vertical="top" wrapText="1"/>
    </xf>
    <xf numFmtId="0" fontId="87" fillId="0" borderId="140" xfId="0" applyFont="1" applyFill="1" applyBorder="1" applyAlignment="1">
      <alignment horizontal="right" vertical="top" wrapText="1"/>
    </xf>
    <xf numFmtId="0" fontId="87" fillId="0" borderId="140" xfId="0" applyFont="1" applyFill="1" applyBorder="1" applyAlignment="1">
      <alignment horizontal="left" vertical="top" wrapText="1"/>
    </xf>
    <xf numFmtId="0" fontId="87" fillId="0" borderId="140" xfId="0" applyFont="1" applyFill="1" applyBorder="1" applyAlignment="1">
      <alignment horizontal="center" vertical="top" wrapText="1"/>
    </xf>
    <xf numFmtId="173" fontId="87" fillId="0" borderId="140" xfId="0" applyNumberFormat="1" applyFont="1" applyFill="1" applyBorder="1" applyAlignment="1">
      <alignment horizontal="right" vertical="top" wrapText="1"/>
    </xf>
    <xf numFmtId="4" fontId="87" fillId="0" borderId="140" xfId="0" applyNumberFormat="1" applyFont="1" applyFill="1" applyBorder="1" applyAlignment="1">
      <alignment horizontal="right" vertical="top" wrapText="1"/>
    </xf>
    <xf numFmtId="0" fontId="88" fillId="0" borderId="140" xfId="0" applyFont="1" applyFill="1" applyBorder="1" applyAlignment="1">
      <alignment horizontal="left" vertical="top" wrapText="1"/>
    </xf>
    <xf numFmtId="0" fontId="88" fillId="0" borderId="140" xfId="0" applyFont="1" applyFill="1" applyBorder="1" applyAlignment="1">
      <alignment horizontal="right" vertical="top" wrapText="1"/>
    </xf>
    <xf numFmtId="0" fontId="88" fillId="0" borderId="140" xfId="0" applyFont="1" applyFill="1" applyBorder="1" applyAlignment="1">
      <alignment horizontal="left" vertical="top" wrapText="1"/>
    </xf>
    <xf numFmtId="0" fontId="88" fillId="0" borderId="140" xfId="0" applyFont="1" applyFill="1" applyBorder="1" applyAlignment="1">
      <alignment horizontal="center" vertical="top" wrapText="1"/>
    </xf>
    <xf numFmtId="173" fontId="88" fillId="0" borderId="140" xfId="0" applyNumberFormat="1" applyFont="1" applyFill="1" applyBorder="1" applyAlignment="1">
      <alignment horizontal="right" vertical="top" wrapText="1"/>
    </xf>
    <xf numFmtId="4" fontId="88" fillId="0" borderId="140" xfId="0" applyNumberFormat="1" applyFont="1" applyFill="1" applyBorder="1" applyAlignment="1">
      <alignment horizontal="right" vertical="top" wrapText="1"/>
    </xf>
    <xf numFmtId="0" fontId="88" fillId="0" borderId="0" xfId="0" applyFont="1" applyFill="1" applyAlignment="1">
      <alignment horizontal="right" vertical="top" wrapText="1"/>
    </xf>
    <xf numFmtId="4" fontId="88" fillId="0" borderId="0" xfId="0" applyNumberFormat="1" applyFont="1" applyFill="1" applyAlignment="1">
      <alignment horizontal="right" vertical="top" wrapText="1"/>
    </xf>
    <xf numFmtId="0" fontId="88" fillId="0" borderId="0" xfId="0" applyFont="1" applyFill="1" applyAlignment="1">
      <alignment horizontal="right" vertical="top" wrapText="1"/>
    </xf>
    <xf numFmtId="0" fontId="87" fillId="0" borderId="141" xfId="0" applyFont="1" applyFill="1" applyBorder="1" applyAlignment="1">
      <alignment horizontal="left" vertical="top" wrapText="1"/>
    </xf>
    <xf numFmtId="0" fontId="85" fillId="0" borderId="0" xfId="0" applyFont="1" applyFill="1" applyAlignment="1">
      <alignment horizontal="center" vertical="top" wrapText="1"/>
    </xf>
    <xf numFmtId="0" fontId="88" fillId="0" borderId="0" xfId="0" applyFont="1" applyFill="1" applyAlignment="1">
      <alignment horizontal="center" vertical="top" wrapText="1"/>
    </xf>
    <xf numFmtId="0" fontId="85" fillId="0" borderId="0" xfId="0" applyFont="1" applyFill="1" applyAlignment="1">
      <alignment horizontal="center" vertical="top" wrapText="1"/>
    </xf>
    <xf numFmtId="0" fontId="17" fillId="3" borderId="58" xfId="0" applyFont="1" applyFill="1" applyBorder="1" applyAlignment="1">
      <alignment horizontal="left" vertical="center" wrapText="1"/>
    </xf>
    <xf numFmtId="0" fontId="17" fillId="3" borderId="59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2" borderId="75" xfId="0" applyFont="1" applyFill="1" applyBorder="1" applyAlignment="1">
      <alignment horizontal="center" vertical="top" wrapText="1"/>
    </xf>
    <xf numFmtId="0" fontId="17" fillId="3" borderId="0" xfId="0" applyFont="1" applyFill="1" applyBorder="1" applyAlignment="1">
      <alignment horizontal="left" vertical="center" wrapText="1"/>
    </xf>
    <xf numFmtId="0" fontId="0" fillId="0" borderId="0" xfId="0" applyBorder="1"/>
    <xf numFmtId="0" fontId="10" fillId="3" borderId="0" xfId="10" applyFont="1" applyFill="1" applyBorder="1" applyAlignment="1">
      <alignment horizontal="left" vertical="center"/>
    </xf>
    <xf numFmtId="0" fontId="41" fillId="3" borderId="0" xfId="10" applyFont="1" applyFill="1" applyBorder="1" applyAlignment="1">
      <alignment horizontal="center" vertical="center"/>
    </xf>
    <xf numFmtId="0" fontId="30" fillId="3" borderId="0" xfId="10" applyFont="1" applyFill="1" applyBorder="1" applyAlignment="1">
      <alignment horizontal="center" vertical="center"/>
    </xf>
    <xf numFmtId="0" fontId="30" fillId="3" borderId="0" xfId="10" applyFont="1" applyFill="1" applyBorder="1" applyAlignment="1">
      <alignment horizontal="center" vertical="top"/>
    </xf>
    <xf numFmtId="0" fontId="17" fillId="0" borderId="0" xfId="10" applyFont="1" applyBorder="1"/>
    <xf numFmtId="0" fontId="30" fillId="3" borderId="0" xfId="10" applyFont="1" applyFill="1" applyBorder="1" applyAlignment="1">
      <alignment vertical="center"/>
    </xf>
    <xf numFmtId="0" fontId="12" fillId="3" borderId="0" xfId="10" applyFont="1" applyFill="1" applyBorder="1" applyAlignment="1">
      <alignment vertical="center"/>
    </xf>
  </cellXfs>
  <cellStyles count="20">
    <cellStyle name="Moeda" xfId="1" builtinId="4"/>
    <cellStyle name="Moeda 2" xfId="6" xr:uid="{00000000-0005-0000-0000-000001000000}"/>
    <cellStyle name="Moeda 3" xfId="12" xr:uid="{00000000-0005-0000-0000-000002000000}"/>
    <cellStyle name="Normal" xfId="0" builtinId="0"/>
    <cellStyle name="Normal 2" xfId="3" xr:uid="{00000000-0005-0000-0000-000004000000}"/>
    <cellStyle name="Normal 2 2" xfId="15" xr:uid="{00000000-0005-0000-0000-000005000000}"/>
    <cellStyle name="Normal 3" xfId="7" xr:uid="{00000000-0005-0000-0000-000006000000}"/>
    <cellStyle name="Normal 3 2" xfId="13" xr:uid="{00000000-0005-0000-0000-000007000000}"/>
    <cellStyle name="Normal 3 3" xfId="17" xr:uid="{00000000-0005-0000-0000-000008000000}"/>
    <cellStyle name="Normal 4" xfId="10" xr:uid="{00000000-0005-0000-0000-000009000000}"/>
    <cellStyle name="Normal 4 2" xfId="16" xr:uid="{00000000-0005-0000-0000-00000A000000}"/>
    <cellStyle name="Normal 4 2 2" xfId="19" xr:uid="{ED16EDFB-5E53-4F2B-B936-FF6E4361CC1B}"/>
    <cellStyle name="Normal 5" xfId="18" xr:uid="{00000000-0005-0000-0000-00000B000000}"/>
    <cellStyle name="Porcentagem" xfId="2" builtinId="5"/>
    <cellStyle name="Porcentagem 2" xfId="4" xr:uid="{00000000-0005-0000-0000-00000D000000}"/>
    <cellStyle name="Porcentagem 3" xfId="11" xr:uid="{00000000-0005-0000-0000-00000E000000}"/>
    <cellStyle name="Separador de milhares_RECENTE - Novo Modelo composição de BDI - PARA A CÂMARA" xfId="8" xr:uid="{00000000-0005-0000-0000-00000F000000}"/>
    <cellStyle name="Vírgula" xfId="9" builtinId="3"/>
    <cellStyle name="Vírgula 2" xfId="5" xr:uid="{00000000-0005-0000-0000-000011000000}"/>
    <cellStyle name="Vírgula 3" xfId="14" xr:uid="{00000000-0005-0000-0000-000012000000}"/>
  </cellStyles>
  <dxfs count="7"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2900918</xdr:colOff>
      <xdr:row>1</xdr:row>
      <xdr:rowOff>40247</xdr:rowOff>
    </xdr:from>
    <xdr:to>
      <xdr:col>3</xdr:col>
      <xdr:colOff>4574683</xdr:colOff>
      <xdr:row>1</xdr:row>
      <xdr:rowOff>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6AE898-CAB8-4F00-9BC0-D4E89D2C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9868" y="859397"/>
          <a:ext cx="68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1352550</xdr:colOff>
      <xdr:row>0</xdr:row>
      <xdr:rowOff>76199</xdr:rowOff>
    </xdr:from>
    <xdr:to>
      <xdr:col>2</xdr:col>
      <xdr:colOff>2295525</xdr:colOff>
      <xdr:row>0</xdr:row>
      <xdr:rowOff>742484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820E1B9-FFDD-4890-9F2C-997F5DFF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76199"/>
          <a:ext cx="942975" cy="666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19</xdr:row>
      <xdr:rowOff>28575</xdr:rowOff>
    </xdr:from>
    <xdr:to>
      <xdr:col>3</xdr:col>
      <xdr:colOff>489757</xdr:colOff>
      <xdr:row>24</xdr:row>
      <xdr:rowOff>74699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88885D71-C632-44BB-9689-722B8DAB08FE}"/>
            </a:ext>
          </a:extLst>
        </xdr:cNvPr>
        <xdr:cNvSpPr txBox="1"/>
      </xdr:nvSpPr>
      <xdr:spPr>
        <a:xfrm>
          <a:off x="1838325" y="7991475"/>
          <a:ext cx="3737782" cy="855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ISABEL CRISTINA T. S. ALMEIDA</a:t>
          </a:r>
          <a:endParaRPr lang="pt-BR" sz="1200"/>
        </a:p>
        <a:p>
          <a:pPr algn="ctr"/>
          <a:r>
            <a:rPr lang="pt-BR" sz="1200" b="1"/>
            <a:t>Engenheira</a:t>
          </a:r>
          <a:r>
            <a:rPr lang="pt-BR" sz="1200" b="1" baseline="0"/>
            <a:t> Civil</a:t>
          </a:r>
          <a:r>
            <a:rPr lang="pt-BR" sz="1200" b="1"/>
            <a:t>                                                                   </a:t>
          </a:r>
          <a:r>
            <a:rPr lang="pt-BR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CREA-PA:1518779212</a:t>
          </a:r>
          <a:r>
            <a:rPr lang="pt-BR" sz="1200" b="1"/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3119717</xdr:colOff>
      <xdr:row>0</xdr:row>
      <xdr:rowOff>188259</xdr:rowOff>
    </xdr:from>
    <xdr:to>
      <xdr:col>3</xdr:col>
      <xdr:colOff>5334000</xdr:colOff>
      <xdr:row>0</xdr:row>
      <xdr:rowOff>1165413</xdr:rowOff>
    </xdr:to>
    <xdr:pic>
      <xdr:nvPicPr>
        <xdr:cNvPr id="2" name="Imagem 1" descr="Placa vermelha com letras brancas em fundo preto&#10;&#10;Descrição gerada automaticamente com confiança média">
          <a:extLst>
            <a:ext uri="{FF2B5EF4-FFF2-40B4-BE49-F238E27FC236}">
              <a16:creationId xmlns:a16="http://schemas.microsoft.com/office/drawing/2014/main" id="{69B8E922-DC91-4155-8C79-3AC5536D80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41" y="188259"/>
          <a:ext cx="2214283" cy="977154"/>
        </a:xfrm>
        <a:prstGeom prst="rect">
          <a:avLst/>
        </a:prstGeom>
      </xdr:spPr>
    </xdr:pic>
    <xdr:clientData/>
  </xdr:twoCellAnchor>
  <xdr:twoCellAnchor>
    <xdr:from>
      <xdr:col>3</xdr:col>
      <xdr:colOff>2169459</xdr:colOff>
      <xdr:row>51</xdr:row>
      <xdr:rowOff>170329</xdr:rowOff>
    </xdr:from>
    <xdr:to>
      <xdr:col>3</xdr:col>
      <xdr:colOff>5727947</xdr:colOff>
      <xdr:row>57</xdr:row>
      <xdr:rowOff>162708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F8F59AEB-42BC-4237-BC98-F35D91E8D6FB}"/>
            </a:ext>
          </a:extLst>
        </xdr:cNvPr>
        <xdr:cNvSpPr txBox="1"/>
      </xdr:nvSpPr>
      <xdr:spPr>
        <a:xfrm>
          <a:off x="4652683" y="17517035"/>
          <a:ext cx="3558488" cy="1068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</a:p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DIEGO ARMANDO BUSTAMANTE </a:t>
          </a:r>
        </a:p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Engenheiro Civil</a:t>
          </a:r>
        </a:p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 PA N° 1511811064</a:t>
          </a:r>
          <a:endParaRPr lang="pt-BR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3007962</xdr:colOff>
      <xdr:row>57</xdr:row>
      <xdr:rowOff>16872</xdr:rowOff>
    </xdr:from>
    <xdr:to>
      <xdr:col>4</xdr:col>
      <xdr:colOff>357366</xdr:colOff>
      <xdr:row>61</xdr:row>
      <xdr:rowOff>90539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39638" y="36424784"/>
          <a:ext cx="3310934" cy="880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ISABEL CRISTINA T. S. ALMEIDA</a:t>
          </a:r>
          <a:endParaRPr lang="pt-BR" sz="1200"/>
        </a:p>
        <a:p>
          <a:pPr algn="ctr"/>
          <a:r>
            <a:rPr lang="pt-BR" sz="1200"/>
            <a:t>Engenheira</a:t>
          </a:r>
          <a:r>
            <a:rPr lang="pt-BR" sz="1200" baseline="0"/>
            <a:t> Civil</a:t>
          </a:r>
          <a:r>
            <a:rPr lang="pt-BR" sz="1200"/>
            <a:t>                  </a:t>
          </a:r>
          <a:r>
            <a:rPr lang="pt-B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CREA/PA:1518779212</a:t>
          </a:r>
          <a:r>
            <a:rPr lang="pt-BR" sz="1200"/>
            <a:t> </a:t>
          </a:r>
        </a:p>
      </xdr:txBody>
    </xdr:sp>
    <xdr:clientData/>
  </xdr:twoCellAnchor>
  <xdr:twoCellAnchor>
    <xdr:from>
      <xdr:col>3</xdr:col>
      <xdr:colOff>4420638</xdr:colOff>
      <xdr:row>0</xdr:row>
      <xdr:rowOff>149832</xdr:rowOff>
    </xdr:from>
    <xdr:to>
      <xdr:col>3</xdr:col>
      <xdr:colOff>5864832</xdr:colOff>
      <xdr:row>2</xdr:row>
      <xdr:rowOff>32108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9346" y="149832"/>
          <a:ext cx="1444194" cy="108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2971800</xdr:colOff>
      <xdr:row>0</xdr:row>
      <xdr:rowOff>190500</xdr:rowOff>
    </xdr:from>
    <xdr:to>
      <xdr:col>4</xdr:col>
      <xdr:colOff>850900</xdr:colOff>
      <xdr:row>0</xdr:row>
      <xdr:rowOff>1257300</xdr:rowOff>
    </xdr:to>
    <xdr:pic>
      <xdr:nvPicPr>
        <xdr:cNvPr id="2" name="Imagem 1" descr="Placa vermelha com letras brancas em fundo preto&#10;&#10;Descrição gerada automaticamente com confiança média">
          <a:extLst>
            <a:ext uri="{FF2B5EF4-FFF2-40B4-BE49-F238E27FC236}">
              <a16:creationId xmlns:a16="http://schemas.microsoft.com/office/drawing/2014/main" id="{C508DB3D-301C-4364-BE45-E1AD93B959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190500"/>
          <a:ext cx="2451100" cy="1066800"/>
        </a:xfrm>
        <a:prstGeom prst="rect">
          <a:avLst/>
        </a:prstGeom>
      </xdr:spPr>
    </xdr:pic>
    <xdr:clientData/>
  </xdr:twoCellAnchor>
  <xdr:twoCellAnchor>
    <xdr:from>
      <xdr:col>3</xdr:col>
      <xdr:colOff>2510117</xdr:colOff>
      <xdr:row>212</xdr:row>
      <xdr:rowOff>717177</xdr:rowOff>
    </xdr:from>
    <xdr:to>
      <xdr:col>5</xdr:col>
      <xdr:colOff>349123</xdr:colOff>
      <xdr:row>214</xdr:row>
      <xdr:rowOff>143435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3972C32-58AF-49F6-BE27-04918CD90C97}"/>
            </a:ext>
          </a:extLst>
        </xdr:cNvPr>
        <xdr:cNvSpPr txBox="1"/>
      </xdr:nvSpPr>
      <xdr:spPr>
        <a:xfrm>
          <a:off x="4948517" y="66849812"/>
          <a:ext cx="3558488" cy="1075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</a:p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DIEGO ARMANDO BUSTAMANTE </a:t>
          </a:r>
        </a:p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Engenheiro Civil</a:t>
          </a:r>
        </a:p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 PA N° 1511811064</a:t>
          </a:r>
          <a:endParaRPr lang="pt-BR" sz="12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597647</xdr:colOff>
      <xdr:row>0</xdr:row>
      <xdr:rowOff>119529</xdr:rowOff>
    </xdr:from>
    <xdr:to>
      <xdr:col>9</xdr:col>
      <xdr:colOff>582704</xdr:colOff>
      <xdr:row>0</xdr:row>
      <xdr:rowOff>1778000</xdr:rowOff>
    </xdr:to>
    <xdr:pic>
      <xdr:nvPicPr>
        <xdr:cNvPr id="2" name="Imagem 1" descr="Placa vermelha com letras brancas em fundo preto&#10;&#10;Descrição gerada automaticamente com confiança média">
          <a:extLst>
            <a:ext uri="{FF2B5EF4-FFF2-40B4-BE49-F238E27FC236}">
              <a16:creationId xmlns:a16="http://schemas.microsoft.com/office/drawing/2014/main" id="{5EFDCC8D-46A9-4C8D-AF54-FFABDF966D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4823" y="119529"/>
          <a:ext cx="3122705" cy="1658471"/>
        </a:xfrm>
        <a:prstGeom prst="rect">
          <a:avLst/>
        </a:prstGeom>
      </xdr:spPr>
    </xdr:pic>
    <xdr:clientData/>
  </xdr:twoCellAnchor>
  <xdr:twoCellAnchor>
    <xdr:from>
      <xdr:col>4</xdr:col>
      <xdr:colOff>5035175</xdr:colOff>
      <xdr:row>43</xdr:row>
      <xdr:rowOff>59765</xdr:rowOff>
    </xdr:from>
    <xdr:to>
      <xdr:col>10</xdr:col>
      <xdr:colOff>0</xdr:colOff>
      <xdr:row>48</xdr:row>
      <xdr:rowOff>134470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73FFF6B-D658-44F3-B826-999727FEF260}"/>
            </a:ext>
          </a:extLst>
        </xdr:cNvPr>
        <xdr:cNvSpPr txBox="1"/>
      </xdr:nvSpPr>
      <xdr:spPr>
        <a:xfrm>
          <a:off x="9143999" y="13267765"/>
          <a:ext cx="4332942" cy="1075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6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</a:p>
        <a:p>
          <a:pPr algn="ctr"/>
          <a:r>
            <a:rPr lang="pt-BR" sz="16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DIEGO ARMANDO BUSTAMANTE </a:t>
          </a:r>
        </a:p>
        <a:p>
          <a:pPr algn="ctr"/>
          <a:r>
            <a:rPr lang="pt-BR" sz="16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Engenheiro Civil</a:t>
          </a:r>
        </a:p>
        <a:p>
          <a:pPr algn="ctr"/>
          <a:r>
            <a:rPr lang="pt-BR" sz="16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 PA N° 1511811064</a:t>
          </a:r>
          <a:endParaRPr lang="pt-BR" sz="16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1452562</xdr:colOff>
      <xdr:row>0</xdr:row>
      <xdr:rowOff>238125</xdr:rowOff>
    </xdr:from>
    <xdr:to>
      <xdr:col>6</xdr:col>
      <xdr:colOff>226219</xdr:colOff>
      <xdr:row>0</xdr:row>
      <xdr:rowOff>1143000</xdr:rowOff>
    </xdr:to>
    <xdr:pic>
      <xdr:nvPicPr>
        <xdr:cNvPr id="2" name="Imagem 1" descr="Placa vermelha com letras brancas em fundo preto&#10;&#10;Descrição gerada automaticamente com confiança média">
          <a:extLst>
            <a:ext uri="{FF2B5EF4-FFF2-40B4-BE49-F238E27FC236}">
              <a16:creationId xmlns:a16="http://schemas.microsoft.com/office/drawing/2014/main" id="{3F15BF4C-F7EF-43B5-BF85-673F527C0D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6718" y="238125"/>
          <a:ext cx="2250282" cy="904875"/>
        </a:xfrm>
        <a:prstGeom prst="rect">
          <a:avLst/>
        </a:prstGeom>
      </xdr:spPr>
    </xdr:pic>
    <xdr:clientData/>
  </xdr:twoCellAnchor>
  <xdr:twoCellAnchor>
    <xdr:from>
      <xdr:col>4</xdr:col>
      <xdr:colOff>678657</xdr:colOff>
      <xdr:row>23</xdr:row>
      <xdr:rowOff>154782</xdr:rowOff>
    </xdr:from>
    <xdr:to>
      <xdr:col>6</xdr:col>
      <xdr:colOff>760520</xdr:colOff>
      <xdr:row>29</xdr:row>
      <xdr:rowOff>16108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4D55193E-7A51-41C0-80DF-704F13CAC724}"/>
            </a:ext>
          </a:extLst>
        </xdr:cNvPr>
        <xdr:cNvSpPr txBox="1"/>
      </xdr:nvSpPr>
      <xdr:spPr>
        <a:xfrm>
          <a:off x="3452813" y="7167563"/>
          <a:ext cx="3558488" cy="1075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</a:p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DIEGO ARMANDO BUSTAMANTE </a:t>
          </a:r>
        </a:p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Engenheiro Civil</a:t>
          </a:r>
        </a:p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 PA N° 1511811064</a:t>
          </a:r>
          <a:endParaRPr lang="pt-BR" sz="12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2247900</xdr:colOff>
      <xdr:row>0</xdr:row>
      <xdr:rowOff>114301</xdr:rowOff>
    </xdr:from>
    <xdr:to>
      <xdr:col>2</xdr:col>
      <xdr:colOff>167640</xdr:colOff>
      <xdr:row>0</xdr:row>
      <xdr:rowOff>762001</xdr:rowOff>
    </xdr:to>
    <xdr:pic>
      <xdr:nvPicPr>
        <xdr:cNvPr id="2" name="Imagem 1" descr="Placa vermelha com letras brancas em fundo preto&#10;&#10;Descrição gerada automaticamente com confiança média">
          <a:extLst>
            <a:ext uri="{FF2B5EF4-FFF2-40B4-BE49-F238E27FC236}">
              <a16:creationId xmlns:a16="http://schemas.microsoft.com/office/drawing/2014/main" id="{2A1DB3EE-F8AE-40A7-85F7-BDFB67524A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3720" y="114301"/>
          <a:ext cx="1836420" cy="647700"/>
        </a:xfrm>
        <a:prstGeom prst="rect">
          <a:avLst/>
        </a:prstGeom>
      </xdr:spPr>
    </xdr:pic>
    <xdr:clientData/>
  </xdr:twoCellAnchor>
  <xdr:twoCellAnchor>
    <xdr:from>
      <xdr:col>1</xdr:col>
      <xdr:colOff>1356360</xdr:colOff>
      <xdr:row>53</xdr:row>
      <xdr:rowOff>7620</xdr:rowOff>
    </xdr:from>
    <xdr:to>
      <xdr:col>2</xdr:col>
      <xdr:colOff>1059180</xdr:colOff>
      <xdr:row>57</xdr:row>
      <xdr:rowOff>106680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F1EFA3E1-B44F-490A-944D-4D20E1BEBD9B}"/>
            </a:ext>
          </a:extLst>
        </xdr:cNvPr>
        <xdr:cNvSpPr txBox="1"/>
      </xdr:nvSpPr>
      <xdr:spPr>
        <a:xfrm>
          <a:off x="2202180" y="11315700"/>
          <a:ext cx="3619500" cy="822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</a:p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DIEGO ARMANDO BUSTAMANTE </a:t>
          </a:r>
        </a:p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Engenheiro Civil</a:t>
          </a:r>
        </a:p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 PA N° 1511811064</a:t>
          </a:r>
          <a:endParaRPr lang="pt-BR" sz="12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TOS\2022\PIC%20-%20PI&#199;ARRA\PIC.006%20-%20ESCOLA%20ALICE\Documentos%20Emitidos\20-06-22\ESCOLA%20ALICE%20SILVEIRA%20LI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ck%20up%20prefeitura%202019\9%20-%20CONSTRU&#199;&#195;O%20DE%2002%20PRA&#199;AS\PLANILHA%20PRA&#199;AS_N&#195;ODESONERADA_REV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alto\Downloads\REFORMA%20DA%20CRECHE%20CHAPEUZINHO%20%20-%20REVISANDO%20(3)%20ADAL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alto\Downloads\ARQUIVOS%20GERAIS\OR&#199;AMENTO%20CHAPEUZINHO%20VERMELHO\Planilhas,%20MC%20,%20Composi&#231;&#245;es%20-%20EMEF%20-%20Sto%20Ant&#244;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</sheetData>
      <sheetData sheetId="1">
        <row r="17">
          <cell r="F17" t="str">
            <v>REFORMA E AMPLIAÇÃO DA ESCOLA DE ENSINO FUNDAMENTAL E MÉDIO ALICE SILVEIRA LIMA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ÇÕES"/>
      <sheetName val="MEMÓRIA DE CÁLCULO"/>
      <sheetName val="PLAN. ORÇAMENTARIA"/>
      <sheetName val="CFF (2)"/>
      <sheetName val="CFF"/>
      <sheetName val="QCI"/>
      <sheetName val="BDI"/>
      <sheetName val="PLANO DE TRABALHO"/>
      <sheetName val="MAPA COTA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B19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Sintético"/>
      <sheetName val="Orçamento Sintético (2)"/>
      <sheetName val="CPU (2)"/>
      <sheetName val="Memória de Cálculo"/>
      <sheetName val="BDI"/>
      <sheetName val="L.S"/>
      <sheetName val="CF-F"/>
      <sheetName val="Q.I."/>
      <sheetName val="COTAÇÕES"/>
      <sheetName val="Levantamento"/>
      <sheetName val="CP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Sintético"/>
      <sheetName val="Memória de Cálculo"/>
      <sheetName val="CF-F"/>
      <sheetName val="Q.I."/>
      <sheetName val="BDI"/>
      <sheetName val="L.S"/>
      <sheetName val="COMPOSIÇÕES"/>
    </sheetNames>
    <sheetDataSet>
      <sheetData sheetId="0">
        <row r="10">
          <cell r="J10">
            <v>0.3</v>
          </cell>
        </row>
      </sheetData>
      <sheetData sheetId="1"/>
      <sheetData sheetId="2"/>
      <sheetData sheetId="3"/>
      <sheetData sheetId="4">
        <row r="35">
          <cell r="E35">
            <v>0.3</v>
          </cell>
        </row>
      </sheetData>
      <sheetData sheetId="5"/>
      <sheetData sheetId="6"/>
    </sheetDataSet>
  </externalBook>
</externalLink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Ângulos">
  <a:themeElements>
    <a:clrScheme name="Ângulo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Ângulo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Ângulo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12B9B-C41E-4C61-9426-5B6572430719}">
  <sheetPr>
    <pageSetUpPr fitToPage="1"/>
  </sheetPr>
  <dimension ref="A1:J58"/>
  <sheetViews>
    <sheetView view="pageBreakPreview" topLeftCell="A12" zoomScaleNormal="100" zoomScaleSheetLayoutView="100" workbookViewId="0">
      <selection activeCell="C16" sqref="C16"/>
    </sheetView>
  </sheetViews>
  <sheetFormatPr defaultColWidth="12.59765625" defaultRowHeight="15" x14ac:dyDescent="0.35"/>
  <cols>
    <col min="1" max="1" width="9.8984375" style="523" customWidth="1"/>
    <col min="2" max="2" width="13.09765625" style="523" bestFit="1" customWidth="1"/>
    <col min="3" max="3" width="43.69921875" style="523" customWidth="1"/>
    <col min="4" max="4" width="11.09765625" style="523" customWidth="1"/>
    <col min="5" max="5" width="10" style="523" customWidth="1"/>
    <col min="6" max="6" width="6.19921875" style="523" customWidth="1"/>
    <col min="7" max="9" width="8" style="523" customWidth="1"/>
    <col min="10" max="16384" width="12.59765625" style="523"/>
  </cols>
  <sheetData>
    <row r="1" spans="1:10" ht="64.5" customHeight="1" x14ac:dyDescent="0.35">
      <c r="A1" s="566"/>
      <c r="B1" s="567"/>
      <c r="C1" s="567"/>
      <c r="D1" s="567"/>
      <c r="E1" s="567"/>
      <c r="F1" s="568"/>
    </row>
    <row r="2" spans="1:10" customFormat="1" ht="33" customHeight="1" x14ac:dyDescent="0.25">
      <c r="A2" s="569" t="s">
        <v>253</v>
      </c>
      <c r="B2" s="570"/>
      <c r="C2" s="570"/>
      <c r="D2" s="570"/>
      <c r="E2" s="570"/>
      <c r="F2" s="571"/>
      <c r="G2" s="524"/>
      <c r="H2" s="524"/>
      <c r="I2" s="525"/>
      <c r="J2" s="526"/>
    </row>
    <row r="3" spans="1:10" customFormat="1" ht="18.600000000000001" customHeight="1" thickBot="1" x14ac:dyDescent="0.3">
      <c r="A3" s="572" t="s">
        <v>252</v>
      </c>
      <c r="B3" s="573"/>
      <c r="C3" s="573"/>
      <c r="D3" s="573"/>
      <c r="E3" s="573"/>
      <c r="F3" s="574"/>
      <c r="G3" s="527"/>
      <c r="H3" s="527"/>
      <c r="I3" s="528"/>
      <c r="J3" s="526"/>
    </row>
    <row r="4" spans="1:10" ht="36" customHeight="1" x14ac:dyDescent="0.35">
      <c r="A4" s="575" t="s">
        <v>322</v>
      </c>
      <c r="B4" s="576"/>
      <c r="C4" s="576"/>
      <c r="D4" s="576"/>
      <c r="E4" s="576"/>
      <c r="F4" s="577"/>
      <c r="G4" s="529"/>
      <c r="H4" s="530"/>
      <c r="I4" s="530"/>
    </row>
    <row r="5" spans="1:10" ht="27.75" customHeight="1" thickBot="1" x14ac:dyDescent="0.4">
      <c r="A5" s="578" t="s">
        <v>323</v>
      </c>
      <c r="B5" s="579"/>
      <c r="C5" s="579"/>
      <c r="D5" s="579"/>
      <c r="E5" s="579"/>
      <c r="F5" s="580"/>
      <c r="G5" s="529"/>
      <c r="H5" s="530"/>
      <c r="I5" s="530"/>
    </row>
    <row r="6" spans="1:10" ht="15" customHeight="1" x14ac:dyDescent="0.35">
      <c r="A6" s="560" t="s">
        <v>275</v>
      </c>
      <c r="B6" s="561"/>
      <c r="C6" s="561"/>
      <c r="D6" s="561"/>
      <c r="E6" s="561"/>
      <c r="F6" s="562"/>
      <c r="G6" s="529"/>
      <c r="H6" s="531"/>
      <c r="I6" s="530"/>
    </row>
    <row r="7" spans="1:10" ht="15" customHeight="1" thickBot="1" x14ac:dyDescent="0.4">
      <c r="A7" s="563"/>
      <c r="B7" s="564"/>
      <c r="C7" s="564"/>
      <c r="D7" s="564"/>
      <c r="E7" s="564"/>
      <c r="F7" s="565"/>
      <c r="G7" s="529"/>
      <c r="H7" s="531"/>
      <c r="I7" s="530"/>
    </row>
    <row r="8" spans="1:10" ht="21.75" customHeight="1" x14ac:dyDescent="0.35">
      <c r="A8" s="532" t="s">
        <v>276</v>
      </c>
      <c r="B8" s="584" t="s">
        <v>123</v>
      </c>
      <c r="C8" s="584"/>
      <c r="D8" s="533" t="s">
        <v>277</v>
      </c>
      <c r="E8" s="585" t="s">
        <v>278</v>
      </c>
      <c r="F8" s="586"/>
      <c r="G8" s="529"/>
      <c r="H8" s="531"/>
      <c r="I8" s="530"/>
    </row>
    <row r="9" spans="1:10" ht="66" customHeight="1" x14ac:dyDescent="0.35">
      <c r="A9" s="558" t="s">
        <v>279</v>
      </c>
      <c r="B9" s="590" t="str">
        <f>'Orçamento Sintético '!D22</f>
        <v>TELHAMENTO COM TELHA ONDULADA DE FIBROCIMENTO E = 6 MM, COM RECOBRIMENTO LATERAL DE 1 1/4 DE ONDA PARA TELHADO COM INCLINAÇÃO MÁXIMA DE 10°, COM ATÉ 2 ÁGUAS, INCLUSO IÇAMENTO. AF_07/2019</v>
      </c>
      <c r="C9" s="591"/>
      <c r="D9" s="559" t="str">
        <f>'Orçamento Sintético '!E22</f>
        <v>M²</v>
      </c>
      <c r="E9" s="592">
        <f>'Orçamento Sintético '!F22</f>
        <v>312.11</v>
      </c>
      <c r="F9" s="593"/>
      <c r="G9" s="529"/>
      <c r="H9" s="531"/>
      <c r="I9" s="530"/>
    </row>
    <row r="10" spans="1:10" ht="61.5" customHeight="1" x14ac:dyDescent="0.35">
      <c r="A10" s="543" t="s">
        <v>280</v>
      </c>
      <c r="B10" s="587" t="str">
        <f>'Orçamento Sintético '!D24</f>
        <v>Forro em PVC 100mm entarugamento - metalico</v>
      </c>
      <c r="C10" s="587"/>
      <c r="D10" s="534" t="str">
        <f>'Orçamento Sintético '!E24</f>
        <v>m²</v>
      </c>
      <c r="E10" s="588">
        <f>'Orçamento Sintético '!F24</f>
        <v>120.09</v>
      </c>
      <c r="F10" s="589"/>
      <c r="G10" s="529"/>
      <c r="H10" s="531"/>
      <c r="I10" s="530"/>
    </row>
    <row r="11" spans="1:10" ht="51.75" customHeight="1" x14ac:dyDescent="0.35">
      <c r="A11" s="543" t="s">
        <v>281</v>
      </c>
      <c r="B11" s="581" t="str">
        <f>'Orçamento Sintético '!D33</f>
        <v>APLICAÇÃO MANUAL DE PINTURA COM TINTA LÁTEX ACRÍLICA EM PAREDES, DUAS DEMÃOS. AF_06/2014</v>
      </c>
      <c r="C11" s="581"/>
      <c r="D11" s="534" t="str">
        <f>'Orçamento Sintético '!E33</f>
        <v>m²</v>
      </c>
      <c r="E11" s="582">
        <f>'Orçamento Sintético '!F33</f>
        <v>662.26</v>
      </c>
      <c r="F11" s="583"/>
      <c r="G11" s="529"/>
      <c r="H11" s="531"/>
      <c r="I11" s="530"/>
    </row>
    <row r="12" spans="1:10" ht="66" customHeight="1" x14ac:dyDescent="0.35">
      <c r="A12" s="543" t="s">
        <v>282</v>
      </c>
      <c r="B12" s="581" t="str">
        <f>'Orçamento Sintético '!D12</f>
        <v>ENGENHEIRO CIVIL DE OBRA JUNIOR COM ENCARGOS COMPLEMENTARES</v>
      </c>
      <c r="C12" s="581"/>
      <c r="D12" s="534" t="str">
        <f>'Orçamento Sintético '!E13</f>
        <v>H</v>
      </c>
      <c r="E12" s="582">
        <f>'Orçamento Sintético '!F13</f>
        <v>120</v>
      </c>
      <c r="F12" s="583"/>
      <c r="G12" s="529"/>
      <c r="H12" s="531"/>
      <c r="I12" s="530"/>
    </row>
    <row r="13" spans="1:10" ht="66" customHeight="1" thickBot="1" x14ac:dyDescent="0.4">
      <c r="A13" s="543" t="s">
        <v>283</v>
      </c>
      <c r="B13" s="581" t="str">
        <f>'Orçamento Sintético '!D26</f>
        <v>PORTA DE MADEIRA PARA PINTURA, SEMI-OCA (LEVE OU MÉDIA), 80X210CM, ESPESSURA DE 3,5CM, INCLUSO DOBRADIÇAS - FORNECIMENTO E INSTALAÇÃO. AF_12 /2019</v>
      </c>
      <c r="C13" s="581"/>
      <c r="D13" s="542" t="str">
        <f>'Orçamento Sintético '!E26</f>
        <v>UN</v>
      </c>
      <c r="E13" s="582">
        <f>'Orçamento Sintético '!F26</f>
        <v>9</v>
      </c>
      <c r="F13" s="583"/>
      <c r="G13" s="529"/>
      <c r="H13" s="531" t="s">
        <v>43</v>
      </c>
      <c r="I13" s="530"/>
    </row>
    <row r="14" spans="1:10" ht="21" customHeight="1" x14ac:dyDescent="0.35">
      <c r="A14" s="544" t="s">
        <v>330</v>
      </c>
      <c r="B14" s="545"/>
      <c r="C14" s="545"/>
      <c r="D14" s="545"/>
      <c r="E14" s="545"/>
      <c r="F14" s="546"/>
      <c r="G14" s="536"/>
      <c r="H14" s="536"/>
      <c r="I14" s="536"/>
    </row>
    <row r="15" spans="1:10" ht="12.75" customHeight="1" x14ac:dyDescent="0.35">
      <c r="A15" s="535"/>
      <c r="B15" s="536"/>
      <c r="C15" s="536"/>
      <c r="D15" s="536"/>
      <c r="E15" s="536"/>
      <c r="F15" s="537"/>
      <c r="G15" s="536"/>
      <c r="H15" s="536"/>
      <c r="I15" s="536"/>
    </row>
    <row r="16" spans="1:10" ht="12.75" customHeight="1" x14ac:dyDescent="0.35">
      <c r="A16" s="535"/>
      <c r="B16" s="536"/>
      <c r="C16" s="536"/>
      <c r="D16" s="536"/>
      <c r="E16" s="536"/>
      <c r="F16" s="537"/>
      <c r="G16" s="536"/>
      <c r="H16" s="536"/>
      <c r="I16" s="536"/>
    </row>
    <row r="17" spans="1:9" ht="12.75" customHeight="1" x14ac:dyDescent="0.35">
      <c r="A17" s="535"/>
      <c r="B17" s="536"/>
      <c r="C17" s="536"/>
      <c r="D17" s="536"/>
      <c r="E17" s="536"/>
      <c r="F17" s="537"/>
      <c r="G17" s="536"/>
      <c r="H17" s="536"/>
      <c r="I17" s="536"/>
    </row>
    <row r="18" spans="1:9" ht="12.75" customHeight="1" x14ac:dyDescent="0.35">
      <c r="A18" s="535"/>
      <c r="B18" s="536"/>
      <c r="C18" s="536"/>
      <c r="D18" s="536"/>
      <c r="E18" s="536"/>
      <c r="F18" s="537"/>
      <c r="G18" s="536"/>
      <c r="H18" s="536"/>
      <c r="I18" s="536"/>
    </row>
    <row r="19" spans="1:9" ht="12.75" customHeight="1" x14ac:dyDescent="0.35">
      <c r="A19" s="535"/>
      <c r="B19" s="536"/>
      <c r="C19" s="536"/>
      <c r="D19" s="536"/>
      <c r="E19" s="536"/>
      <c r="F19" s="537"/>
      <c r="G19" s="536"/>
      <c r="H19" s="536"/>
      <c r="I19" s="536"/>
    </row>
    <row r="20" spans="1:9" ht="12.75" customHeight="1" x14ac:dyDescent="0.35">
      <c r="A20" s="535"/>
      <c r="B20" s="536"/>
      <c r="C20" s="536"/>
      <c r="D20" s="536"/>
      <c r="E20" s="536"/>
      <c r="F20" s="537"/>
      <c r="G20" s="536"/>
      <c r="H20" s="536"/>
      <c r="I20" s="536"/>
    </row>
    <row r="21" spans="1:9" ht="12.75" customHeight="1" x14ac:dyDescent="0.35">
      <c r="A21" s="535"/>
      <c r="B21" s="536"/>
      <c r="C21" s="536"/>
      <c r="D21" s="536"/>
      <c r="E21" s="536"/>
      <c r="F21" s="537"/>
      <c r="G21" s="536"/>
      <c r="H21" s="536"/>
      <c r="I21" s="536"/>
    </row>
    <row r="22" spans="1:9" ht="12.75" customHeight="1" x14ac:dyDescent="0.35">
      <c r="A22" s="535"/>
      <c r="B22" s="536"/>
      <c r="C22" s="536"/>
      <c r="D22" s="536"/>
      <c r="E22" s="536"/>
      <c r="F22" s="537"/>
      <c r="G22" s="536"/>
      <c r="H22" s="536"/>
      <c r="I22" s="536"/>
    </row>
    <row r="23" spans="1:9" ht="12.75" customHeight="1" x14ac:dyDescent="0.35">
      <c r="A23" s="535"/>
      <c r="B23" s="536"/>
      <c r="C23" s="536"/>
      <c r="D23" s="536"/>
      <c r="E23" s="536"/>
      <c r="F23" s="537"/>
      <c r="G23" s="536"/>
      <c r="H23" s="536"/>
      <c r="I23" s="536"/>
    </row>
    <row r="24" spans="1:9" ht="12.75" customHeight="1" x14ac:dyDescent="0.35">
      <c r="A24" s="535"/>
      <c r="B24" s="536"/>
      <c r="C24" s="536"/>
      <c r="D24" s="536"/>
      <c r="E24" s="536"/>
      <c r="F24" s="537"/>
      <c r="G24" s="536"/>
      <c r="H24" s="536"/>
      <c r="I24" s="536"/>
    </row>
    <row r="25" spans="1:9" ht="12.75" customHeight="1" x14ac:dyDescent="0.35">
      <c r="A25" s="535"/>
      <c r="B25" s="536"/>
      <c r="C25" s="536"/>
      <c r="D25" s="536"/>
      <c r="E25" s="536"/>
      <c r="F25" s="537"/>
      <c r="G25" s="536"/>
      <c r="H25" s="536"/>
      <c r="I25" s="536"/>
    </row>
    <row r="26" spans="1:9" ht="12.75" customHeight="1" x14ac:dyDescent="0.35">
      <c r="A26" s="535"/>
      <c r="B26" s="536"/>
      <c r="C26" s="536"/>
      <c r="D26" s="536"/>
      <c r="E26" s="536"/>
      <c r="F26" s="537"/>
      <c r="G26" s="536"/>
      <c r="H26" s="536"/>
      <c r="I26" s="536"/>
    </row>
    <row r="27" spans="1:9" ht="12.75" customHeight="1" x14ac:dyDescent="0.35">
      <c r="A27" s="535"/>
      <c r="B27" s="536"/>
      <c r="C27" s="536"/>
      <c r="D27" s="536"/>
      <c r="E27" s="536"/>
      <c r="F27" s="537"/>
      <c r="G27" s="536"/>
      <c r="H27" s="536"/>
      <c r="I27" s="536"/>
    </row>
    <row r="28" spans="1:9" ht="12.75" customHeight="1" thickBot="1" x14ac:dyDescent="0.4">
      <c r="A28" s="538"/>
      <c r="B28" s="539"/>
      <c r="C28" s="539"/>
      <c r="D28" s="539"/>
      <c r="E28" s="539"/>
      <c r="F28" s="540"/>
      <c r="G28" s="536"/>
      <c r="H28" s="536"/>
      <c r="I28" s="536"/>
    </row>
    <row r="29" spans="1:9" ht="12.75" customHeight="1" x14ac:dyDescent="0.35">
      <c r="A29" s="536"/>
      <c r="B29" s="536"/>
      <c r="C29" s="536"/>
      <c r="D29" s="536"/>
      <c r="E29" s="536"/>
      <c r="F29" s="536"/>
      <c r="G29" s="536"/>
      <c r="H29" s="536"/>
      <c r="I29" s="536"/>
    </row>
    <row r="30" spans="1:9" ht="12.75" customHeight="1" x14ac:dyDescent="0.35">
      <c r="A30" s="536"/>
      <c r="B30" s="536"/>
      <c r="C30" s="536"/>
      <c r="D30" s="536"/>
      <c r="E30" s="536"/>
      <c r="F30" s="536"/>
      <c r="G30" s="536"/>
      <c r="H30" s="536"/>
      <c r="I30" s="536"/>
    </row>
    <row r="31" spans="1:9" ht="12.75" customHeight="1" x14ac:dyDescent="0.35">
      <c r="A31" s="536"/>
      <c r="B31" s="536"/>
      <c r="C31" s="536"/>
      <c r="D31" s="536"/>
      <c r="E31" s="536"/>
      <c r="F31" s="536"/>
      <c r="G31" s="536"/>
      <c r="H31" s="536"/>
      <c r="I31" s="536"/>
    </row>
    <row r="32" spans="1:9" ht="12.75" customHeight="1" x14ac:dyDescent="0.35">
      <c r="A32" s="536"/>
      <c r="B32" s="536"/>
      <c r="C32" s="536"/>
      <c r="D32" s="536"/>
      <c r="E32" s="536"/>
      <c r="F32" s="536"/>
      <c r="G32" s="536"/>
      <c r="H32" s="536"/>
      <c r="I32" s="536"/>
    </row>
    <row r="33" spans="1:9" ht="12.75" customHeight="1" x14ac:dyDescent="0.35">
      <c r="A33" s="536"/>
      <c r="B33" s="536"/>
      <c r="C33" s="536"/>
      <c r="D33" s="536"/>
      <c r="E33" s="536"/>
      <c r="F33" s="536"/>
      <c r="G33" s="536"/>
      <c r="H33" s="536"/>
      <c r="I33" s="536"/>
    </row>
    <row r="34" spans="1:9" ht="12.75" customHeight="1" x14ac:dyDescent="0.35">
      <c r="A34" s="536"/>
      <c r="B34" s="536"/>
      <c r="C34" s="536"/>
      <c r="D34" s="536"/>
      <c r="E34" s="536"/>
      <c r="F34" s="536"/>
      <c r="G34" s="536"/>
      <c r="H34" s="536"/>
      <c r="I34" s="536"/>
    </row>
    <row r="35" spans="1:9" ht="12.75" customHeight="1" x14ac:dyDescent="0.35">
      <c r="A35" s="536"/>
      <c r="B35" s="536"/>
      <c r="C35" s="536"/>
      <c r="D35" s="536"/>
      <c r="E35" s="536"/>
      <c r="F35" s="536"/>
      <c r="G35" s="536"/>
      <c r="H35" s="536"/>
      <c r="I35" s="536"/>
    </row>
    <row r="36" spans="1:9" ht="12.75" customHeight="1" x14ac:dyDescent="0.35">
      <c r="A36" s="536"/>
      <c r="B36" s="536"/>
      <c r="C36" s="536"/>
      <c r="D36" s="536"/>
      <c r="E36" s="536"/>
      <c r="F36" s="536"/>
      <c r="G36" s="536"/>
      <c r="H36" s="536"/>
      <c r="I36" s="536"/>
    </row>
    <row r="37" spans="1:9" ht="12.75" customHeight="1" x14ac:dyDescent="0.35">
      <c r="A37" s="536"/>
      <c r="B37" s="536"/>
      <c r="C37" s="536"/>
      <c r="D37" s="536"/>
      <c r="E37" s="536"/>
      <c r="F37" s="536"/>
      <c r="G37" s="536"/>
      <c r="H37" s="536"/>
      <c r="I37" s="536"/>
    </row>
    <row r="38" spans="1:9" ht="12.75" customHeight="1" x14ac:dyDescent="0.35">
      <c r="A38" s="536"/>
      <c r="B38" s="536"/>
      <c r="C38" s="536"/>
      <c r="D38" s="536"/>
      <c r="E38" s="536"/>
      <c r="F38" s="536"/>
      <c r="G38" s="536"/>
      <c r="H38" s="536"/>
      <c r="I38" s="536"/>
    </row>
    <row r="39" spans="1:9" ht="12.75" customHeight="1" x14ac:dyDescent="0.35">
      <c r="A39" s="536"/>
      <c r="B39" s="536"/>
      <c r="C39" s="536"/>
      <c r="D39" s="536"/>
      <c r="E39" s="536"/>
      <c r="F39" s="536"/>
      <c r="G39" s="536"/>
      <c r="H39" s="536"/>
      <c r="I39" s="536"/>
    </row>
    <row r="40" spans="1:9" ht="12.75" customHeight="1" x14ac:dyDescent="0.35">
      <c r="A40" s="536"/>
      <c r="B40" s="536"/>
      <c r="C40" s="536"/>
      <c r="D40" s="536"/>
      <c r="E40" s="536"/>
      <c r="F40" s="536"/>
      <c r="G40" s="536"/>
      <c r="H40" s="536"/>
      <c r="I40" s="536"/>
    </row>
    <row r="41" spans="1:9" ht="12.75" customHeight="1" x14ac:dyDescent="0.35">
      <c r="A41" s="536"/>
      <c r="B41" s="536"/>
      <c r="C41" s="536"/>
      <c r="D41" s="536"/>
      <c r="E41" s="536"/>
      <c r="F41" s="536"/>
      <c r="G41" s="536"/>
      <c r="H41" s="536"/>
      <c r="I41" s="536"/>
    </row>
    <row r="42" spans="1:9" ht="12.75" customHeight="1" x14ac:dyDescent="0.35">
      <c r="A42" s="536"/>
      <c r="B42" s="536"/>
      <c r="C42" s="536"/>
      <c r="D42" s="536"/>
      <c r="E42" s="536"/>
      <c r="F42" s="536"/>
      <c r="G42" s="536"/>
      <c r="H42" s="536"/>
      <c r="I42" s="536"/>
    </row>
    <row r="43" spans="1:9" ht="12.75" customHeight="1" x14ac:dyDescent="0.35">
      <c r="A43" s="536"/>
      <c r="B43" s="536"/>
      <c r="C43" s="536"/>
      <c r="D43" s="536"/>
      <c r="E43" s="536"/>
      <c r="F43" s="536"/>
      <c r="G43" s="536"/>
      <c r="H43" s="536"/>
      <c r="I43" s="536"/>
    </row>
    <row r="44" spans="1:9" ht="12.75" customHeight="1" x14ac:dyDescent="0.35">
      <c r="A44" s="536"/>
      <c r="B44" s="536"/>
      <c r="C44" s="536"/>
      <c r="D44" s="536"/>
      <c r="E44" s="536"/>
      <c r="F44" s="536"/>
      <c r="G44" s="536"/>
      <c r="H44" s="536"/>
      <c r="I44" s="536"/>
    </row>
    <row r="45" spans="1:9" ht="12.75" customHeight="1" x14ac:dyDescent="0.35">
      <c r="A45" s="536"/>
      <c r="B45" s="536"/>
      <c r="C45" s="536"/>
      <c r="D45" s="536"/>
      <c r="E45" s="536"/>
      <c r="F45" s="536"/>
      <c r="G45" s="536"/>
      <c r="H45" s="536"/>
      <c r="I45" s="536"/>
    </row>
    <row r="46" spans="1:9" ht="12.75" customHeight="1" x14ac:dyDescent="0.35">
      <c r="A46" s="536"/>
      <c r="B46" s="536"/>
      <c r="C46" s="536"/>
      <c r="D46" s="536"/>
      <c r="E46" s="536"/>
      <c r="F46" s="536"/>
      <c r="G46" s="536"/>
      <c r="H46" s="536"/>
      <c r="I46" s="536"/>
    </row>
    <row r="47" spans="1:9" ht="12.75" customHeight="1" x14ac:dyDescent="0.35">
      <c r="A47" s="536"/>
      <c r="B47" s="536"/>
      <c r="C47" s="536"/>
      <c r="D47" s="536"/>
      <c r="E47" s="536"/>
      <c r="F47" s="536"/>
      <c r="G47" s="536"/>
      <c r="H47" s="536"/>
      <c r="I47" s="536"/>
    </row>
    <row r="48" spans="1:9" ht="12.75" customHeight="1" x14ac:dyDescent="0.35">
      <c r="A48" s="536"/>
      <c r="B48" s="536"/>
      <c r="C48" s="536"/>
      <c r="D48" s="536"/>
      <c r="E48" s="536"/>
      <c r="F48" s="536"/>
      <c r="G48" s="536"/>
      <c r="H48" s="536"/>
      <c r="I48" s="536"/>
    </row>
    <row r="49" spans="1:9" ht="12.75" customHeight="1" x14ac:dyDescent="0.35">
      <c r="A49" s="536"/>
      <c r="B49" s="536"/>
      <c r="C49" s="536"/>
      <c r="D49" s="536"/>
      <c r="E49" s="536"/>
      <c r="F49" s="536"/>
      <c r="G49" s="536"/>
      <c r="H49" s="536"/>
      <c r="I49" s="536"/>
    </row>
    <row r="50" spans="1:9" ht="12.75" customHeight="1" x14ac:dyDescent="0.35">
      <c r="A50" s="536"/>
      <c r="B50" s="536"/>
      <c r="C50" s="536"/>
      <c r="D50" s="536"/>
      <c r="E50" s="536"/>
      <c r="F50" s="536"/>
      <c r="G50" s="536"/>
      <c r="H50" s="536"/>
      <c r="I50" s="536"/>
    </row>
    <row r="51" spans="1:9" ht="12.75" customHeight="1" x14ac:dyDescent="0.35">
      <c r="A51" s="536"/>
      <c r="B51" s="536"/>
      <c r="C51" s="536"/>
      <c r="D51" s="536"/>
      <c r="E51" s="536"/>
      <c r="F51" s="536"/>
      <c r="G51" s="536"/>
      <c r="H51" s="536"/>
      <c r="I51" s="536"/>
    </row>
    <row r="52" spans="1:9" ht="12.75" customHeight="1" x14ac:dyDescent="0.35">
      <c r="A52" s="536"/>
      <c r="B52" s="536"/>
      <c r="C52" s="536"/>
      <c r="D52" s="536"/>
      <c r="E52" s="536"/>
      <c r="F52" s="536"/>
      <c r="G52" s="536"/>
      <c r="H52" s="536"/>
      <c r="I52" s="536"/>
    </row>
    <row r="53" spans="1:9" ht="12.75" customHeight="1" x14ac:dyDescent="0.35">
      <c r="A53" s="536"/>
      <c r="B53" s="536"/>
      <c r="C53" s="536"/>
      <c r="D53" s="536"/>
      <c r="E53" s="536"/>
      <c r="F53" s="536"/>
      <c r="G53" s="536"/>
      <c r="H53" s="536"/>
      <c r="I53" s="536"/>
    </row>
    <row r="54" spans="1:9" ht="12.75" customHeight="1" x14ac:dyDescent="0.35">
      <c r="A54" s="536"/>
      <c r="B54" s="536"/>
      <c r="C54" s="536"/>
      <c r="D54" s="536"/>
      <c r="E54" s="536"/>
      <c r="F54" s="536"/>
      <c r="G54" s="536"/>
      <c r="H54" s="536"/>
      <c r="I54" s="536"/>
    </row>
    <row r="55" spans="1:9" ht="12.75" customHeight="1" x14ac:dyDescent="0.35">
      <c r="A55" s="536"/>
      <c r="B55" s="536"/>
      <c r="C55" s="536"/>
      <c r="D55" s="536"/>
      <c r="E55" s="536"/>
      <c r="F55" s="536"/>
      <c r="G55" s="536"/>
      <c r="H55" s="536"/>
      <c r="I55" s="536"/>
    </row>
    <row r="56" spans="1:9" ht="12.75" customHeight="1" x14ac:dyDescent="0.35">
      <c r="A56" s="536"/>
      <c r="B56" s="536"/>
      <c r="C56" s="536"/>
      <c r="D56" s="536"/>
      <c r="E56" s="536"/>
      <c r="F56" s="536"/>
      <c r="G56" s="536"/>
      <c r="H56" s="536"/>
      <c r="I56" s="536"/>
    </row>
    <row r="57" spans="1:9" ht="12.75" customHeight="1" x14ac:dyDescent="0.35">
      <c r="A57" s="536"/>
      <c r="B57" s="536"/>
      <c r="C57" s="536"/>
      <c r="D57" s="536"/>
      <c r="E57" s="536"/>
      <c r="F57" s="536"/>
      <c r="G57" s="536"/>
      <c r="H57" s="536"/>
      <c r="I57" s="536"/>
    </row>
    <row r="58" spans="1:9" ht="12.75" customHeight="1" x14ac:dyDescent="0.35">
      <c r="A58" s="536"/>
      <c r="B58" s="536"/>
      <c r="C58" s="536"/>
      <c r="D58" s="536"/>
      <c r="E58" s="536"/>
      <c r="F58" s="536"/>
      <c r="G58" s="536"/>
      <c r="H58" s="536"/>
      <c r="I58" s="536"/>
    </row>
  </sheetData>
  <mergeCells count="18">
    <mergeCell ref="B12:C12"/>
    <mergeCell ref="E12:F12"/>
    <mergeCell ref="B13:C13"/>
    <mergeCell ref="E13:F13"/>
    <mergeCell ref="B8:C8"/>
    <mergeCell ref="E8:F8"/>
    <mergeCell ref="B10:C10"/>
    <mergeCell ref="E10:F10"/>
    <mergeCell ref="B11:C11"/>
    <mergeCell ref="E11:F11"/>
    <mergeCell ref="B9:C9"/>
    <mergeCell ref="E9:F9"/>
    <mergeCell ref="A6:F7"/>
    <mergeCell ref="A1:F1"/>
    <mergeCell ref="A2:F2"/>
    <mergeCell ref="A3:F3"/>
    <mergeCell ref="A4:F4"/>
    <mergeCell ref="A5:F5"/>
  </mergeCells>
  <phoneticPr fontId="49" type="noConversion"/>
  <pageMargins left="0.51181102362204722" right="0.51181102362204722" top="0.78740157480314965" bottom="0.78740157480314965" header="0.31496062992125984" footer="0.31496062992125984"/>
  <pageSetup paperSize="9" scale="9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"/>
  <sheetViews>
    <sheetView tabSelected="1" showOutlineSymbols="0" showWhiteSpace="0" view="pageBreakPreview" zoomScale="85" zoomScaleNormal="85" zoomScaleSheetLayoutView="85" workbookViewId="0">
      <selection activeCell="G64" sqref="G64"/>
    </sheetView>
  </sheetViews>
  <sheetFormatPr defaultRowHeight="13.8" x14ac:dyDescent="0.25"/>
  <cols>
    <col min="1" max="1" width="12.8984375" customWidth="1"/>
    <col min="2" max="2" width="10.19921875" customWidth="1"/>
    <col min="3" max="3" width="9.3984375" customWidth="1"/>
    <col min="4" max="4" width="76.09765625" customWidth="1"/>
    <col min="5" max="5" width="6.59765625" customWidth="1"/>
    <col min="6" max="6" width="12" customWidth="1"/>
    <col min="7" max="7" width="11.69921875" customWidth="1"/>
    <col min="8" max="8" width="15" customWidth="1"/>
    <col min="9" max="9" width="15.09765625" customWidth="1"/>
  </cols>
  <sheetData>
    <row r="1" spans="1:11" ht="99.6" customHeight="1" x14ac:dyDescent="0.25">
      <c r="A1" s="597"/>
      <c r="B1" s="598"/>
      <c r="C1" s="598"/>
      <c r="D1" s="598"/>
      <c r="E1" s="598"/>
      <c r="F1" s="598"/>
      <c r="G1" s="598"/>
      <c r="H1" s="598"/>
      <c r="I1" s="599"/>
    </row>
    <row r="2" spans="1:11" ht="82.8" customHeight="1" x14ac:dyDescent="0.25">
      <c r="A2" s="696" t="s">
        <v>529</v>
      </c>
      <c r="B2" s="744"/>
      <c r="C2" s="744"/>
      <c r="D2" s="744"/>
      <c r="E2" s="744"/>
      <c r="F2" s="744"/>
      <c r="G2" s="744"/>
      <c r="H2" s="744"/>
      <c r="I2" s="697"/>
    </row>
    <row r="3" spans="1:11" ht="18.600000000000001" customHeight="1" thickBot="1" x14ac:dyDescent="0.3">
      <c r="A3" s="594"/>
      <c r="B3" s="745"/>
      <c r="C3" s="745"/>
      <c r="D3" s="745"/>
      <c r="E3" s="745"/>
      <c r="F3" s="745"/>
      <c r="G3" s="745"/>
      <c r="H3" s="745"/>
      <c r="I3" s="596"/>
    </row>
    <row r="4" spans="1:11" ht="24.75" customHeight="1" x14ac:dyDescent="0.25">
      <c r="A4" s="388" t="s">
        <v>35</v>
      </c>
      <c r="B4" s="613" t="s">
        <v>320</v>
      </c>
      <c r="C4" s="613"/>
      <c r="D4" s="613"/>
      <c r="E4" s="613"/>
      <c r="F4" s="614" t="s">
        <v>36</v>
      </c>
      <c r="G4" s="614"/>
      <c r="H4" s="398" t="s">
        <v>290</v>
      </c>
      <c r="I4" s="604" t="s">
        <v>1</v>
      </c>
    </row>
    <row r="5" spans="1:11" ht="14.25" customHeight="1" x14ac:dyDescent="0.25">
      <c r="A5" s="154" t="s">
        <v>37</v>
      </c>
      <c r="B5" s="746" t="s">
        <v>321</v>
      </c>
      <c r="C5" s="746"/>
      <c r="D5" s="746"/>
      <c r="E5" s="746"/>
      <c r="F5" s="747" t="s">
        <v>0</v>
      </c>
      <c r="G5" s="747"/>
      <c r="H5" s="747"/>
      <c r="I5" s="605"/>
    </row>
    <row r="6" spans="1:11" ht="45" customHeight="1" thickBot="1" x14ac:dyDescent="0.3">
      <c r="A6" s="190" t="s">
        <v>38</v>
      </c>
      <c r="B6" s="607" t="s">
        <v>39</v>
      </c>
      <c r="C6" s="607"/>
      <c r="D6" s="607"/>
      <c r="E6" s="607"/>
      <c r="F6" s="608" t="s">
        <v>329</v>
      </c>
      <c r="G6" s="609"/>
      <c r="H6" s="609"/>
      <c r="I6" s="191">
        <f>BDI!E29</f>
        <v>0.29060000000000002</v>
      </c>
    </row>
    <row r="7" spans="1:11" ht="21.75" customHeight="1" x14ac:dyDescent="0.25">
      <c r="A7" s="610" t="s">
        <v>40</v>
      </c>
      <c r="B7" s="611"/>
      <c r="C7" s="611"/>
      <c r="D7" s="611"/>
      <c r="E7" s="611"/>
      <c r="F7" s="611"/>
      <c r="G7" s="611"/>
      <c r="H7" s="611"/>
      <c r="I7" s="612"/>
    </row>
    <row r="8" spans="1:11" ht="35.25" customHeight="1" x14ac:dyDescent="0.25">
      <c r="A8" s="192" t="s">
        <v>2</v>
      </c>
      <c r="B8" s="193" t="s">
        <v>3</v>
      </c>
      <c r="C8" s="193" t="s">
        <v>4</v>
      </c>
      <c r="D8" s="194" t="s">
        <v>5</v>
      </c>
      <c r="E8" s="193" t="s">
        <v>6</v>
      </c>
      <c r="F8" s="195" t="s">
        <v>7</v>
      </c>
      <c r="G8" s="195" t="s">
        <v>325</v>
      </c>
      <c r="H8" s="195" t="s">
        <v>207</v>
      </c>
      <c r="I8" s="196" t="s">
        <v>8</v>
      </c>
    </row>
    <row r="9" spans="1:11" s="486" customFormat="1" ht="19.5" customHeight="1" x14ac:dyDescent="0.25">
      <c r="A9" s="482" t="s">
        <v>9</v>
      </c>
      <c r="B9" s="483"/>
      <c r="C9" s="483"/>
      <c r="D9" s="483" t="s">
        <v>10</v>
      </c>
      <c r="E9" s="510"/>
      <c r="F9" s="484"/>
      <c r="G9" s="484"/>
      <c r="H9" s="484"/>
      <c r="I9" s="485">
        <f>I10+I14</f>
        <v>11820.029999999999</v>
      </c>
    </row>
    <row r="10" spans="1:11" s="491" customFormat="1" ht="22.5" customHeight="1" x14ac:dyDescent="0.25">
      <c r="A10" s="487" t="s">
        <v>235</v>
      </c>
      <c r="B10" s="488"/>
      <c r="C10" s="488"/>
      <c r="D10" s="488" t="s">
        <v>234</v>
      </c>
      <c r="E10" s="511"/>
      <c r="F10" s="489"/>
      <c r="G10" s="489"/>
      <c r="H10" s="489"/>
      <c r="I10" s="490">
        <f>SUM(I11:I13)</f>
        <v>9295.66</v>
      </c>
    </row>
    <row r="11" spans="1:11" ht="24" customHeight="1" x14ac:dyDescent="0.25">
      <c r="A11" s="155" t="s">
        <v>236</v>
      </c>
      <c r="B11" s="95">
        <v>11340</v>
      </c>
      <c r="C11" s="95" t="s">
        <v>12</v>
      </c>
      <c r="D11" s="94" t="s">
        <v>13</v>
      </c>
      <c r="E11" s="102" t="s">
        <v>14</v>
      </c>
      <c r="F11" s="93">
        <v>6</v>
      </c>
      <c r="G11" s="85">
        <v>179.77</v>
      </c>
      <c r="H11" s="93">
        <f>ROUND(G11*$I$6+G11,2)</f>
        <v>232.01</v>
      </c>
      <c r="I11" s="189">
        <f>ROUND(H11*F11,2)</f>
        <v>1392.06</v>
      </c>
    </row>
    <row r="12" spans="1:11" ht="24" customHeight="1" x14ac:dyDescent="0.25">
      <c r="A12" s="155" t="s">
        <v>270</v>
      </c>
      <c r="B12" s="95">
        <v>90777</v>
      </c>
      <c r="C12" s="95" t="s">
        <v>18</v>
      </c>
      <c r="D12" s="94" t="s">
        <v>272</v>
      </c>
      <c r="E12" s="102" t="s">
        <v>208</v>
      </c>
      <c r="F12" s="93">
        <v>40</v>
      </c>
      <c r="G12" s="85">
        <v>98.82</v>
      </c>
      <c r="H12" s="93">
        <f>ROUND(G12*$I$6+G12,2)</f>
        <v>127.54</v>
      </c>
      <c r="I12" s="189">
        <f>ROUND(H12*F12,2)</f>
        <v>5101.6000000000004</v>
      </c>
    </row>
    <row r="13" spans="1:11" ht="24" customHeight="1" x14ac:dyDescent="0.25">
      <c r="A13" s="155" t="s">
        <v>271</v>
      </c>
      <c r="B13" s="95">
        <v>90776</v>
      </c>
      <c r="C13" s="95" t="s">
        <v>18</v>
      </c>
      <c r="D13" s="94" t="s">
        <v>273</v>
      </c>
      <c r="E13" s="102" t="s">
        <v>208</v>
      </c>
      <c r="F13" s="93">
        <v>120</v>
      </c>
      <c r="G13" s="85">
        <v>18.09</v>
      </c>
      <c r="H13" s="93">
        <f>ROUND(G13*$I$6+G13,2)</f>
        <v>23.35</v>
      </c>
      <c r="I13" s="189">
        <f>ROUND(H13*F13,2)</f>
        <v>2802</v>
      </c>
    </row>
    <row r="14" spans="1:11" s="491" customFormat="1" ht="20.25" customHeight="1" x14ac:dyDescent="0.25">
      <c r="A14" s="487" t="s">
        <v>42</v>
      </c>
      <c r="B14" s="488"/>
      <c r="C14" s="488"/>
      <c r="D14" s="488" t="s">
        <v>11</v>
      </c>
      <c r="E14" s="511"/>
      <c r="F14" s="489"/>
      <c r="G14" s="489"/>
      <c r="H14" s="489"/>
      <c r="I14" s="490">
        <f>SUM(I15:I18)</f>
        <v>2524.37</v>
      </c>
      <c r="K14"/>
    </row>
    <row r="15" spans="1:11" ht="19.5" customHeight="1" x14ac:dyDescent="0.25">
      <c r="A15" s="156" t="s">
        <v>45</v>
      </c>
      <c r="B15" s="76">
        <v>20855</v>
      </c>
      <c r="C15" s="96" t="s">
        <v>12</v>
      </c>
      <c r="D15" s="80" t="s">
        <v>20</v>
      </c>
      <c r="E15" s="96" t="s">
        <v>21</v>
      </c>
      <c r="F15" s="78">
        <v>11</v>
      </c>
      <c r="G15" s="78">
        <v>8.2100000000000009</v>
      </c>
      <c r="H15" s="78">
        <f>ROUND(G15*$I$6+G15,2)</f>
        <v>10.6</v>
      </c>
      <c r="I15" s="189">
        <f>ROUND(H15*F15,2)</f>
        <v>116.6</v>
      </c>
    </row>
    <row r="16" spans="1:11" ht="19.5" customHeight="1" x14ac:dyDescent="0.25">
      <c r="A16" s="156" t="s">
        <v>237</v>
      </c>
      <c r="B16" s="96">
        <v>21534</v>
      </c>
      <c r="C16" s="96" t="s">
        <v>12</v>
      </c>
      <c r="D16" s="80" t="s">
        <v>256</v>
      </c>
      <c r="E16" s="96" t="s">
        <v>14</v>
      </c>
      <c r="F16" s="78">
        <v>120.09</v>
      </c>
      <c r="G16" s="78">
        <v>4.08</v>
      </c>
      <c r="H16" s="78">
        <f>ROUND(G16*$I$6+G16,2)</f>
        <v>5.27</v>
      </c>
      <c r="I16" s="189">
        <f>ROUND(H16*F16,2)</f>
        <v>632.87</v>
      </c>
    </row>
    <row r="17" spans="1:11" x14ac:dyDescent="0.25">
      <c r="A17" s="156" t="s">
        <v>302</v>
      </c>
      <c r="B17" s="89">
        <v>20307</v>
      </c>
      <c r="C17" s="89" t="s">
        <v>12</v>
      </c>
      <c r="D17" s="84" t="s">
        <v>16</v>
      </c>
      <c r="E17" s="89" t="s">
        <v>14</v>
      </c>
      <c r="F17" s="83">
        <v>62.42</v>
      </c>
      <c r="G17" s="93">
        <v>12.12</v>
      </c>
      <c r="H17" s="83">
        <f>ROUND(G17*$I$6+G17,2)</f>
        <v>15.64</v>
      </c>
      <c r="I17" s="189">
        <f>ROUND(H17*F17,2)</f>
        <v>976.25</v>
      </c>
    </row>
    <row r="18" spans="1:11" x14ac:dyDescent="0.25">
      <c r="A18" s="156" t="s">
        <v>238</v>
      </c>
      <c r="B18" s="89">
        <v>20677</v>
      </c>
      <c r="C18" s="89" t="s">
        <v>12</v>
      </c>
      <c r="D18" s="84" t="s">
        <v>262</v>
      </c>
      <c r="E18" s="89" t="s">
        <v>214</v>
      </c>
      <c r="F18" s="83">
        <v>101.48</v>
      </c>
      <c r="G18" s="93">
        <v>6.1</v>
      </c>
      <c r="H18" s="83">
        <f>ROUND(G18*$I$6+G18,2)</f>
        <v>7.87</v>
      </c>
      <c r="I18" s="189">
        <f>ROUND(H18*F18,2)</f>
        <v>798.65</v>
      </c>
    </row>
    <row r="19" spans="1:11" x14ac:dyDescent="0.25">
      <c r="A19" s="156" t="s">
        <v>239</v>
      </c>
      <c r="B19" s="89">
        <v>100717</v>
      </c>
      <c r="C19" s="89" t="s">
        <v>18</v>
      </c>
      <c r="D19" s="84" t="s">
        <v>291</v>
      </c>
      <c r="E19" s="89" t="s">
        <v>14</v>
      </c>
      <c r="F19" s="83">
        <v>88.04</v>
      </c>
      <c r="G19" s="93">
        <v>7.36</v>
      </c>
      <c r="H19" s="83">
        <f>ROUND(G19*$I$6+G19,2)</f>
        <v>9.5</v>
      </c>
      <c r="I19" s="189">
        <f>ROUND(H19*F19,2)</f>
        <v>836.38</v>
      </c>
    </row>
    <row r="20" spans="1:11" s="486" customFormat="1" ht="18" customHeight="1" x14ac:dyDescent="0.25">
      <c r="A20" s="482">
        <v>2</v>
      </c>
      <c r="B20" s="483"/>
      <c r="C20" s="483"/>
      <c r="D20" s="483" t="s">
        <v>22</v>
      </c>
      <c r="E20" s="510"/>
      <c r="F20" s="484"/>
      <c r="G20" s="484"/>
      <c r="H20" s="484"/>
      <c r="I20" s="485">
        <f>I21+I23+I25+I29</f>
        <v>66976.160000000003</v>
      </c>
      <c r="K20"/>
    </row>
    <row r="21" spans="1:11" s="491" customFormat="1" ht="19.5" customHeight="1" x14ac:dyDescent="0.25">
      <c r="A21" s="497" t="s">
        <v>210</v>
      </c>
      <c r="B21" s="498"/>
      <c r="C21" s="498"/>
      <c r="D21" s="499" t="s">
        <v>15</v>
      </c>
      <c r="E21" s="500"/>
      <c r="F21" s="501"/>
      <c r="G21" s="500"/>
      <c r="H21" s="502"/>
      <c r="I21" s="503">
        <f>SUM(I22:I22)</f>
        <v>32578.04</v>
      </c>
      <c r="K21"/>
    </row>
    <row r="22" spans="1:11" ht="48.75" customHeight="1" x14ac:dyDescent="0.25">
      <c r="A22" s="158" t="s">
        <v>319</v>
      </c>
      <c r="B22" s="75" t="s">
        <v>326</v>
      </c>
      <c r="C22" s="98" t="s">
        <v>18</v>
      </c>
      <c r="D22" s="80" t="s">
        <v>327</v>
      </c>
      <c r="E22" s="96" t="s">
        <v>214</v>
      </c>
      <c r="F22" s="78">
        <v>312.11</v>
      </c>
      <c r="G22" s="85">
        <v>80.88</v>
      </c>
      <c r="H22" s="78">
        <f>ROUND(G22*$I$6+G22,2)</f>
        <v>104.38</v>
      </c>
      <c r="I22" s="189">
        <f>ROUND(H22*F22,2)</f>
        <v>32578.04</v>
      </c>
    </row>
    <row r="23" spans="1:11" s="491" customFormat="1" ht="18.75" customHeight="1" x14ac:dyDescent="0.25">
      <c r="A23" s="497" t="s">
        <v>211</v>
      </c>
      <c r="B23" s="498"/>
      <c r="C23" s="498"/>
      <c r="D23" s="499" t="s">
        <v>17</v>
      </c>
      <c r="E23" s="500"/>
      <c r="F23" s="501"/>
      <c r="G23" s="500"/>
      <c r="H23" s="502"/>
      <c r="I23" s="503">
        <f>SUBTOTAL(9,I24)</f>
        <v>12197.54</v>
      </c>
      <c r="K23"/>
    </row>
    <row r="24" spans="1:11" ht="19.5" customHeight="1" x14ac:dyDescent="0.25">
      <c r="A24" s="158" t="s">
        <v>306</v>
      </c>
      <c r="B24" s="75" t="s">
        <v>212</v>
      </c>
      <c r="C24" s="98" t="s">
        <v>12</v>
      </c>
      <c r="D24" s="80" t="s">
        <v>213</v>
      </c>
      <c r="E24" s="96" t="s">
        <v>14</v>
      </c>
      <c r="F24" s="78">
        <v>120.09</v>
      </c>
      <c r="G24" s="96">
        <v>78.7</v>
      </c>
      <c r="H24" s="78">
        <f t="shared" ref="H24:H39" si="0">ROUND(G24*$I$6+G24,2)</f>
        <v>101.57</v>
      </c>
      <c r="I24" s="189">
        <f>ROUND(H24*F24,2)</f>
        <v>12197.54</v>
      </c>
    </row>
    <row r="25" spans="1:11" s="491" customFormat="1" ht="19.5" customHeight="1" x14ac:dyDescent="0.25">
      <c r="A25" s="497" t="s">
        <v>203</v>
      </c>
      <c r="B25" s="498"/>
      <c r="C25" s="498"/>
      <c r="D25" s="499" t="s">
        <v>32</v>
      </c>
      <c r="E25" s="500"/>
      <c r="F25" s="501"/>
      <c r="G25" s="500"/>
      <c r="H25" s="502"/>
      <c r="I25" s="503">
        <f>SUM(I26:I28)</f>
        <v>6012.7899999999991</v>
      </c>
      <c r="K25"/>
    </row>
    <row r="26" spans="1:11" ht="30" customHeight="1" x14ac:dyDescent="0.25">
      <c r="A26" s="157" t="s">
        <v>240</v>
      </c>
      <c r="B26" s="75" t="s">
        <v>220</v>
      </c>
      <c r="C26" s="98" t="s">
        <v>18</v>
      </c>
      <c r="D26" s="77" t="s">
        <v>221</v>
      </c>
      <c r="E26" s="96" t="s">
        <v>21</v>
      </c>
      <c r="F26" s="78">
        <v>9</v>
      </c>
      <c r="G26" s="85">
        <v>391.61</v>
      </c>
      <c r="H26" s="78">
        <f t="shared" si="0"/>
        <v>505.41</v>
      </c>
      <c r="I26" s="189">
        <f>ROUND(H26*F26,2)</f>
        <v>4548.6899999999996</v>
      </c>
    </row>
    <row r="27" spans="1:11" ht="50.25" customHeight="1" x14ac:dyDescent="0.25">
      <c r="A27" s="157" t="s">
        <v>307</v>
      </c>
      <c r="B27" s="75" t="s">
        <v>258</v>
      </c>
      <c r="C27" s="98" t="s">
        <v>18</v>
      </c>
      <c r="D27" s="77" t="s">
        <v>259</v>
      </c>
      <c r="E27" s="96" t="s">
        <v>21</v>
      </c>
      <c r="F27" s="78">
        <v>2</v>
      </c>
      <c r="G27" s="460">
        <v>92.96</v>
      </c>
      <c r="H27" s="78">
        <f t="shared" si="0"/>
        <v>119.97</v>
      </c>
      <c r="I27" s="189">
        <f>ROUND(H27*F27,2)</f>
        <v>239.94</v>
      </c>
    </row>
    <row r="28" spans="1:11" ht="36" customHeight="1" x14ac:dyDescent="0.25">
      <c r="A28" s="157" t="s">
        <v>308</v>
      </c>
      <c r="B28" s="75" t="s">
        <v>260</v>
      </c>
      <c r="C28" s="98" t="s">
        <v>18</v>
      </c>
      <c r="D28" s="80" t="s">
        <v>263</v>
      </c>
      <c r="E28" s="96" t="s">
        <v>21</v>
      </c>
      <c r="F28" s="78">
        <v>7</v>
      </c>
      <c r="G28" s="460">
        <v>135.5</v>
      </c>
      <c r="H28" s="78">
        <f t="shared" si="0"/>
        <v>174.88</v>
      </c>
      <c r="I28" s="189">
        <f>ROUND(H28*F28,2)</f>
        <v>1224.1600000000001</v>
      </c>
    </row>
    <row r="29" spans="1:11" s="491" customFormat="1" ht="20.25" customHeight="1" x14ac:dyDescent="0.25">
      <c r="A29" s="497" t="s">
        <v>204</v>
      </c>
      <c r="B29" s="498"/>
      <c r="C29" s="498"/>
      <c r="D29" s="499" t="s">
        <v>19</v>
      </c>
      <c r="E29" s="500"/>
      <c r="F29" s="501"/>
      <c r="G29" s="500"/>
      <c r="H29" s="502"/>
      <c r="I29" s="503">
        <f>I30+I34+I36+I38</f>
        <v>16187.79</v>
      </c>
      <c r="K29"/>
    </row>
    <row r="30" spans="1:11" s="491" customFormat="1" ht="21" customHeight="1" x14ac:dyDescent="0.25">
      <c r="A30" s="497" t="s">
        <v>309</v>
      </c>
      <c r="B30" s="498"/>
      <c r="C30" s="498"/>
      <c r="D30" s="499" t="s">
        <v>25</v>
      </c>
      <c r="E30" s="500"/>
      <c r="F30" s="501"/>
      <c r="G30" s="500"/>
      <c r="H30" s="502"/>
      <c r="I30" s="503">
        <f>SUM(I31:I33)</f>
        <v>13495.529999999999</v>
      </c>
      <c r="K30"/>
    </row>
    <row r="31" spans="1:11" ht="25.5" customHeight="1" x14ac:dyDescent="0.25">
      <c r="A31" s="157" t="s">
        <v>310</v>
      </c>
      <c r="B31" s="98" t="s">
        <v>23</v>
      </c>
      <c r="C31" s="98" t="s">
        <v>18</v>
      </c>
      <c r="D31" s="80" t="s">
        <v>24</v>
      </c>
      <c r="E31" s="96" t="s">
        <v>14</v>
      </c>
      <c r="F31" s="541">
        <v>101.48</v>
      </c>
      <c r="G31" s="85">
        <v>3.06</v>
      </c>
      <c r="H31" s="78">
        <f t="shared" si="0"/>
        <v>3.95</v>
      </c>
      <c r="I31" s="189">
        <f>ROUND(H31*F31,2)</f>
        <v>400.85</v>
      </c>
    </row>
    <row r="32" spans="1:11" ht="30" customHeight="1" x14ac:dyDescent="0.25">
      <c r="A32" s="157" t="s">
        <v>311</v>
      </c>
      <c r="B32" s="91">
        <v>150129</v>
      </c>
      <c r="C32" s="91" t="s">
        <v>12</v>
      </c>
      <c r="D32" s="144" t="s">
        <v>247</v>
      </c>
      <c r="E32" s="91" t="s">
        <v>14</v>
      </c>
      <c r="F32" s="541">
        <v>101.48</v>
      </c>
      <c r="G32" s="85">
        <v>15.03</v>
      </c>
      <c r="H32" s="78">
        <f>ROUND(G32*$I$6+G32,2)</f>
        <v>19.399999999999999</v>
      </c>
      <c r="I32" s="189">
        <f>ROUND(H32*F32,2)</f>
        <v>1968.71</v>
      </c>
    </row>
    <row r="33" spans="1:11" ht="27.6" x14ac:dyDescent="0.25">
      <c r="A33" s="157" t="s">
        <v>312</v>
      </c>
      <c r="B33" s="75" t="s">
        <v>26</v>
      </c>
      <c r="C33" s="98" t="s">
        <v>18</v>
      </c>
      <c r="D33" s="80" t="s">
        <v>27</v>
      </c>
      <c r="E33" s="96" t="s">
        <v>14</v>
      </c>
      <c r="F33" s="541">
        <v>662.26</v>
      </c>
      <c r="G33" s="85">
        <v>13.02</v>
      </c>
      <c r="H33" s="78">
        <f t="shared" si="0"/>
        <v>16.8</v>
      </c>
      <c r="I33" s="189">
        <f>ROUND(H33*F33,2)</f>
        <v>11125.97</v>
      </c>
    </row>
    <row r="34" spans="1:11" s="491" customFormat="1" ht="21.75" customHeight="1" x14ac:dyDescent="0.25">
      <c r="A34" s="497" t="s">
        <v>313</v>
      </c>
      <c r="B34" s="498"/>
      <c r="C34" s="498"/>
      <c r="D34" s="499" t="s">
        <v>28</v>
      </c>
      <c r="E34" s="500"/>
      <c r="F34" s="501"/>
      <c r="G34" s="500"/>
      <c r="H34" s="504"/>
      <c r="I34" s="503">
        <f>SUBTOTAL(9,I35)</f>
        <v>1050.3800000000001</v>
      </c>
      <c r="K34"/>
    </row>
    <row r="35" spans="1:11" s="481" customFormat="1" ht="31.5" customHeight="1" x14ac:dyDescent="0.25">
      <c r="A35" s="156" t="s">
        <v>314</v>
      </c>
      <c r="B35" s="76" t="s">
        <v>29</v>
      </c>
      <c r="C35" s="99" t="s">
        <v>18</v>
      </c>
      <c r="D35" s="80" t="s">
        <v>30</v>
      </c>
      <c r="E35" s="76" t="s">
        <v>14</v>
      </c>
      <c r="F35" s="78">
        <v>42.56</v>
      </c>
      <c r="G35" s="79">
        <v>19.12</v>
      </c>
      <c r="H35" s="78">
        <f t="shared" si="0"/>
        <v>24.68</v>
      </c>
      <c r="I35" s="189">
        <f>ROUND(H35*F35,2)</f>
        <v>1050.3800000000001</v>
      </c>
      <c r="K35"/>
    </row>
    <row r="36" spans="1:11" s="491" customFormat="1" ht="19.5" customHeight="1" x14ac:dyDescent="0.25">
      <c r="A36" s="497" t="s">
        <v>241</v>
      </c>
      <c r="B36" s="498"/>
      <c r="C36" s="498"/>
      <c r="D36" s="499" t="s">
        <v>31</v>
      </c>
      <c r="E36" s="500"/>
      <c r="F36" s="501"/>
      <c r="G36" s="500"/>
      <c r="H36" s="502"/>
      <c r="I36" s="503">
        <f>SUBTOTAL(9,I37)</f>
        <v>1106.03</v>
      </c>
      <c r="K36"/>
    </row>
    <row r="37" spans="1:11" ht="41.25" customHeight="1" x14ac:dyDescent="0.25">
      <c r="A37" s="156" t="s">
        <v>315</v>
      </c>
      <c r="B37" s="76">
        <v>100739</v>
      </c>
      <c r="C37" s="99" t="s">
        <v>18</v>
      </c>
      <c r="D37" s="80" t="s">
        <v>292</v>
      </c>
      <c r="E37" s="76" t="s">
        <v>14</v>
      </c>
      <c r="F37" s="78">
        <v>88.06</v>
      </c>
      <c r="G37" s="79">
        <v>9.73</v>
      </c>
      <c r="H37" s="78">
        <f t="shared" si="0"/>
        <v>12.56</v>
      </c>
      <c r="I37" s="189">
        <f>ROUND(H37*F37,2)</f>
        <v>1106.03</v>
      </c>
    </row>
    <row r="38" spans="1:11" s="491" customFormat="1" ht="19.5" customHeight="1" x14ac:dyDescent="0.25">
      <c r="A38" s="497" t="s">
        <v>316</v>
      </c>
      <c r="B38" s="498"/>
      <c r="C38" s="498"/>
      <c r="D38" s="499" t="s">
        <v>32</v>
      </c>
      <c r="E38" s="500"/>
      <c r="F38" s="501"/>
      <c r="G38" s="500"/>
      <c r="H38" s="502"/>
      <c r="I38" s="503">
        <f>SUBTOTAL(9,I39)</f>
        <v>535.85</v>
      </c>
      <c r="K38"/>
    </row>
    <row r="39" spans="1:11" ht="34.5" customHeight="1" x14ac:dyDescent="0.25">
      <c r="A39" s="156" t="s">
        <v>317</v>
      </c>
      <c r="B39" s="76">
        <v>102219</v>
      </c>
      <c r="C39" s="99" t="s">
        <v>18</v>
      </c>
      <c r="D39" s="80" t="s">
        <v>261</v>
      </c>
      <c r="E39" s="76" t="s">
        <v>14</v>
      </c>
      <c r="F39" s="78">
        <v>30.24</v>
      </c>
      <c r="G39" s="85">
        <v>13.73</v>
      </c>
      <c r="H39" s="78">
        <f t="shared" si="0"/>
        <v>17.72</v>
      </c>
      <c r="I39" s="189">
        <f>ROUND(H39*F39,2)</f>
        <v>535.85</v>
      </c>
    </row>
    <row r="40" spans="1:11" s="486" customFormat="1" ht="16.5" customHeight="1" x14ac:dyDescent="0.25">
      <c r="A40" s="492" t="s">
        <v>318</v>
      </c>
      <c r="B40" s="493"/>
      <c r="C40" s="493"/>
      <c r="D40" s="494" t="s">
        <v>33</v>
      </c>
      <c r="E40" s="495"/>
      <c r="F40" s="496"/>
      <c r="G40" s="495"/>
      <c r="H40" s="508"/>
      <c r="I40" s="512">
        <f>SUM(I41+I43)</f>
        <v>2421.9</v>
      </c>
      <c r="K40"/>
    </row>
    <row r="41" spans="1:11" s="491" customFormat="1" ht="18.75" customHeight="1" x14ac:dyDescent="0.25">
      <c r="A41" s="497" t="s">
        <v>206</v>
      </c>
      <c r="B41" s="498"/>
      <c r="C41" s="498"/>
      <c r="D41" s="499" t="s">
        <v>268</v>
      </c>
      <c r="E41" s="500"/>
      <c r="F41" s="501"/>
      <c r="G41" s="500"/>
      <c r="H41" s="502"/>
      <c r="I41" s="503">
        <f>I42</f>
        <v>1904.4</v>
      </c>
      <c r="K41"/>
    </row>
    <row r="42" spans="1:11" ht="20.25" customHeight="1" x14ac:dyDescent="0.25">
      <c r="A42" s="157" t="s">
        <v>254</v>
      </c>
      <c r="B42" s="75" t="s">
        <v>243</v>
      </c>
      <c r="C42" s="75" t="s">
        <v>12</v>
      </c>
      <c r="D42" s="100" t="s">
        <v>244</v>
      </c>
      <c r="E42" s="76" t="s">
        <v>21</v>
      </c>
      <c r="F42" s="83">
        <v>6</v>
      </c>
      <c r="G42" s="85">
        <v>245.93</v>
      </c>
      <c r="H42" s="83">
        <f>ROUND(G42*$I$6+G42,2)</f>
        <v>317.39999999999998</v>
      </c>
      <c r="I42" s="189">
        <f>ROUND(H42*F42,2)</f>
        <v>1904.4</v>
      </c>
    </row>
    <row r="43" spans="1:11" s="491" customFormat="1" ht="21" customHeight="1" x14ac:dyDescent="0.25">
      <c r="A43" s="497" t="s">
        <v>242</v>
      </c>
      <c r="B43" s="498"/>
      <c r="C43" s="498"/>
      <c r="D43" s="499" t="s">
        <v>34</v>
      </c>
      <c r="E43" s="500"/>
      <c r="F43" s="501"/>
      <c r="G43" s="500"/>
      <c r="H43" s="509"/>
      <c r="I43" s="503">
        <f>SUM(I44:I44)</f>
        <v>517.5</v>
      </c>
      <c r="K43"/>
    </row>
    <row r="44" spans="1:11" ht="33" customHeight="1" x14ac:dyDescent="0.25">
      <c r="A44" s="157" t="s">
        <v>255</v>
      </c>
      <c r="B44" s="75" t="s">
        <v>266</v>
      </c>
      <c r="C44" s="75" t="s">
        <v>18</v>
      </c>
      <c r="D44" s="86" t="s">
        <v>267</v>
      </c>
      <c r="E44" s="82" t="s">
        <v>21</v>
      </c>
      <c r="F44" s="83">
        <v>15</v>
      </c>
      <c r="G44" s="85">
        <v>26.73</v>
      </c>
      <c r="H44" s="83">
        <f>ROUND(G44*$I$6+G44,2)</f>
        <v>34.5</v>
      </c>
      <c r="I44" s="189">
        <f>ROUND(H44*F44,2)</f>
        <v>517.5</v>
      </c>
    </row>
    <row r="45" spans="1:11" s="486" customFormat="1" ht="18.75" customHeight="1" x14ac:dyDescent="0.25">
      <c r="A45" s="505">
        <v>4</v>
      </c>
      <c r="B45" s="506"/>
      <c r="C45" s="506"/>
      <c r="D45" s="507" t="s">
        <v>246</v>
      </c>
      <c r="E45" s="510"/>
      <c r="F45" s="484"/>
      <c r="G45" s="484"/>
      <c r="H45" s="484"/>
      <c r="I45" s="512">
        <f>SUM(I46:I46)</f>
        <v>1923.06</v>
      </c>
      <c r="K45"/>
    </row>
    <row r="46" spans="1:11" ht="16.5" customHeight="1" x14ac:dyDescent="0.25">
      <c r="A46" s="159" t="s">
        <v>205</v>
      </c>
      <c r="B46" s="89">
        <v>270220</v>
      </c>
      <c r="C46" s="89" t="s">
        <v>12</v>
      </c>
      <c r="D46" s="90" t="s">
        <v>209</v>
      </c>
      <c r="E46" s="89" t="s">
        <v>14</v>
      </c>
      <c r="F46" s="93">
        <v>207.45</v>
      </c>
      <c r="G46" s="93">
        <v>7.18</v>
      </c>
      <c r="H46" s="97">
        <f>ROUND(G46*$I$6+G46,2)</f>
        <v>9.27</v>
      </c>
      <c r="I46" s="513">
        <f>ROUND(H46*F46,2)</f>
        <v>1923.06</v>
      </c>
    </row>
    <row r="47" spans="1:11" ht="21.75" customHeight="1" x14ac:dyDescent="0.25">
      <c r="A47" s="748"/>
      <c r="B47" s="600" t="s">
        <v>112</v>
      </c>
      <c r="C47" s="600"/>
      <c r="D47" s="600"/>
      <c r="E47" s="600"/>
      <c r="F47" s="600"/>
      <c r="G47" s="600"/>
      <c r="H47" s="600"/>
      <c r="I47" s="512">
        <f>I9+I20+I40+I45</f>
        <v>83141.149999999994</v>
      </c>
    </row>
    <row r="48" spans="1:11" ht="36.75" customHeight="1" x14ac:dyDescent="0.25">
      <c r="A48" s="742" t="s">
        <v>531</v>
      </c>
      <c r="B48" s="749"/>
      <c r="C48" s="749"/>
      <c r="D48" s="749"/>
      <c r="E48" s="749"/>
      <c r="F48" s="749"/>
      <c r="G48" s="749"/>
      <c r="H48" s="749"/>
      <c r="I48" s="743"/>
    </row>
    <row r="49" spans="1:9" ht="36.75" customHeight="1" thickBot="1" x14ac:dyDescent="0.3">
      <c r="A49" s="601"/>
      <c r="B49" s="602"/>
      <c r="C49" s="602"/>
      <c r="D49" s="602"/>
      <c r="E49" s="602"/>
      <c r="F49" s="602"/>
      <c r="G49" s="602"/>
      <c r="H49" s="602"/>
      <c r="I49" s="603"/>
    </row>
    <row r="50" spans="1:9" ht="9.75" customHeight="1" x14ac:dyDescent="0.25">
      <c r="A50" s="597"/>
      <c r="B50" s="598"/>
      <c r="C50" s="598"/>
      <c r="D50" s="598"/>
      <c r="E50" s="598"/>
      <c r="F50" s="598"/>
      <c r="G50" s="598"/>
      <c r="H50" s="598"/>
      <c r="I50" s="599"/>
    </row>
    <row r="51" spans="1:9" x14ac:dyDescent="0.25">
      <c r="A51" s="103" t="s">
        <v>530</v>
      </c>
      <c r="B51" s="750"/>
      <c r="C51" s="750"/>
      <c r="D51" s="750"/>
      <c r="E51" s="750"/>
      <c r="F51" s="750"/>
      <c r="G51" s="750"/>
      <c r="H51" s="750"/>
      <c r="I51" s="72"/>
    </row>
    <row r="52" spans="1:9" x14ac:dyDescent="0.25">
      <c r="A52" s="103"/>
      <c r="B52" s="750"/>
      <c r="C52" s="750"/>
      <c r="D52" s="750"/>
      <c r="E52" s="750"/>
      <c r="F52" s="750"/>
      <c r="G52" s="750"/>
      <c r="H52" s="750"/>
      <c r="I52" s="72"/>
    </row>
    <row r="53" spans="1:9" x14ac:dyDescent="0.25">
      <c r="A53" s="103"/>
      <c r="B53" s="750"/>
      <c r="C53" s="750"/>
      <c r="D53" s="750"/>
      <c r="E53" s="750"/>
      <c r="F53" s="750"/>
      <c r="G53" s="750"/>
      <c r="H53" s="750"/>
      <c r="I53" s="72"/>
    </row>
    <row r="54" spans="1:9" x14ac:dyDescent="0.25">
      <c r="A54" s="103"/>
      <c r="B54" s="750"/>
      <c r="C54" s="750"/>
      <c r="D54" s="750"/>
      <c r="E54" s="750"/>
      <c r="F54" s="750"/>
      <c r="G54" s="750"/>
      <c r="H54" s="750"/>
      <c r="I54" s="72"/>
    </row>
    <row r="55" spans="1:9" x14ac:dyDescent="0.25">
      <c r="A55" s="103"/>
      <c r="B55" s="750"/>
      <c r="C55" s="750"/>
      <c r="D55" s="750"/>
      <c r="E55" s="750"/>
      <c r="F55" s="750"/>
      <c r="G55" s="750"/>
      <c r="H55" s="750"/>
      <c r="I55" s="72"/>
    </row>
    <row r="56" spans="1:9" x14ac:dyDescent="0.25">
      <c r="A56" s="103"/>
      <c r="B56" s="750"/>
      <c r="C56" s="750"/>
      <c r="D56" s="750"/>
      <c r="E56" s="750"/>
      <c r="F56" s="750"/>
      <c r="G56" s="750"/>
      <c r="H56" s="750"/>
      <c r="I56" s="72"/>
    </row>
    <row r="57" spans="1:9" x14ac:dyDescent="0.25">
      <c r="A57" s="103"/>
      <c r="B57" s="750"/>
      <c r="C57" s="750"/>
      <c r="D57" s="750"/>
      <c r="E57" s="750"/>
      <c r="F57" s="750"/>
      <c r="G57" s="750"/>
      <c r="H57" s="750"/>
      <c r="I57" s="72"/>
    </row>
    <row r="58" spans="1:9" ht="14.4" thickBot="1" x14ac:dyDescent="0.3">
      <c r="A58" s="70"/>
      <c r="B58" s="71"/>
      <c r="C58" s="71"/>
      <c r="D58" s="71"/>
      <c r="E58" s="71"/>
      <c r="F58" s="71"/>
      <c r="G58" s="71"/>
      <c r="H58" s="71"/>
      <c r="I58" s="143"/>
    </row>
    <row r="59" spans="1:9" x14ac:dyDescent="0.25">
      <c r="A59" s="103"/>
      <c r="I59" s="72"/>
    </row>
    <row r="60" spans="1:9" x14ac:dyDescent="0.25">
      <c r="A60" s="103"/>
      <c r="I60" s="72"/>
    </row>
    <row r="61" spans="1:9" ht="14.4" thickBot="1" x14ac:dyDescent="0.3">
      <c r="A61" s="70"/>
      <c r="B61" s="71"/>
      <c r="C61" s="71"/>
      <c r="D61" s="71"/>
      <c r="E61" s="71"/>
      <c r="F61" s="71"/>
      <c r="G61" s="71"/>
      <c r="H61" s="71"/>
      <c r="I61" s="143"/>
    </row>
  </sheetData>
  <mergeCells count="15">
    <mergeCell ref="A1:I1"/>
    <mergeCell ref="A2:I2"/>
    <mergeCell ref="A3:I3"/>
    <mergeCell ref="A50:I50"/>
    <mergeCell ref="B47:H47"/>
    <mergeCell ref="A49:I49"/>
    <mergeCell ref="A48:I48"/>
    <mergeCell ref="I4:I5"/>
    <mergeCell ref="B5:E5"/>
    <mergeCell ref="F5:H5"/>
    <mergeCell ref="B6:E6"/>
    <mergeCell ref="F6:H6"/>
    <mergeCell ref="A7:I7"/>
    <mergeCell ref="B4:E4"/>
    <mergeCell ref="F4:G4"/>
  </mergeCells>
  <phoneticPr fontId="4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0" orientation="portrait" r:id="rId1"/>
  <headerFooter>
    <oddHeader xml:space="preserve">&amp;L </oddHeader>
    <oddFooter xml:space="preserve">&amp;L </oddFooter>
  </headerFooter>
  <colBreaks count="1" manualBreakCount="1">
    <brk id="9" max="9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34"/>
  <sheetViews>
    <sheetView view="pageBreakPreview" topLeftCell="A44" zoomScale="80" zoomScaleNormal="85" zoomScaleSheetLayoutView="80" workbookViewId="0">
      <selection activeCell="A51" sqref="A51:D51"/>
    </sheetView>
  </sheetViews>
  <sheetFormatPr defaultColWidth="9" defaultRowHeight="15" x14ac:dyDescent="0.35"/>
  <cols>
    <col min="1" max="1" width="12" style="13" customWidth="1"/>
    <col min="2" max="2" width="10" style="13" bestFit="1" customWidth="1"/>
    <col min="3" max="3" width="9.8984375" style="13" bestFit="1" customWidth="1"/>
    <col min="4" max="4" width="78.19921875" style="14" customWidth="1"/>
    <col min="5" max="5" width="13.19921875" style="14" customWidth="1"/>
    <col min="6" max="6" width="10" style="15" customWidth="1"/>
    <col min="7" max="7" width="58.59765625" style="16" customWidth="1"/>
    <col min="8" max="8" width="3.19921875" style="5" customWidth="1"/>
    <col min="9" max="9" width="14.69921875" style="5" hidden="1" customWidth="1"/>
    <col min="10" max="10" width="14.69921875" style="5" customWidth="1"/>
    <col min="11" max="11" width="14.69921875" style="6" customWidth="1"/>
    <col min="12" max="13" width="14.69921875" style="5" customWidth="1"/>
    <col min="14" max="16" width="14.69921875" style="7" customWidth="1"/>
    <col min="17" max="19" width="14.69921875" style="5" customWidth="1"/>
    <col min="20" max="20" width="18.19921875" style="5" customWidth="1"/>
    <col min="21" max="21" width="15.69921875" style="5" customWidth="1"/>
    <col min="22" max="16384" width="9" style="5"/>
  </cols>
  <sheetData>
    <row r="1" spans="1:16" x14ac:dyDescent="0.35">
      <c r="A1" s="160"/>
      <c r="B1" s="161"/>
      <c r="C1" s="161"/>
      <c r="D1" s="162"/>
      <c r="E1" s="162"/>
      <c r="F1" s="163"/>
      <c r="G1" s="164"/>
      <c r="H1" s="389"/>
      <c r="I1" s="390"/>
    </row>
    <row r="2" spans="1:16" ht="78.75" customHeight="1" x14ac:dyDescent="0.35">
      <c r="A2" s="165"/>
      <c r="B2" s="1"/>
      <c r="C2" s="1"/>
      <c r="D2" s="2"/>
      <c r="E2" s="2"/>
      <c r="F2" s="3"/>
      <c r="G2" s="166"/>
      <c r="I2" s="391"/>
    </row>
    <row r="3" spans="1:16" ht="37.5" customHeight="1" x14ac:dyDescent="0.35">
      <c r="A3" s="569" t="s">
        <v>253</v>
      </c>
      <c r="B3" s="570"/>
      <c r="C3" s="570"/>
      <c r="D3" s="570"/>
      <c r="E3" s="570"/>
      <c r="F3" s="570"/>
      <c r="G3" s="570"/>
      <c r="H3" s="570"/>
      <c r="I3" s="571"/>
      <c r="N3" s="8"/>
      <c r="O3" s="9"/>
    </row>
    <row r="4" spans="1:16" ht="18.600000000000001" customHeight="1" x14ac:dyDescent="0.35">
      <c r="A4" s="594" t="s">
        <v>252</v>
      </c>
      <c r="B4" s="595"/>
      <c r="C4" s="595"/>
      <c r="D4" s="595"/>
      <c r="E4" s="595"/>
      <c r="F4" s="595"/>
      <c r="G4" s="595"/>
      <c r="H4" s="595"/>
      <c r="I4" s="596"/>
      <c r="N4" s="8"/>
      <c r="O4" s="9"/>
    </row>
    <row r="5" spans="1:16" ht="37.5" customHeight="1" x14ac:dyDescent="0.35">
      <c r="A5" s="197" t="s">
        <v>35</v>
      </c>
      <c r="B5" s="615" t="str">
        <f>'Orçamento Sintético '!B4:E4</f>
        <v>REVITALIZAÇÃO DA ESTRATÉGIA DE SAÚDE DA FAMÍLIA VII</v>
      </c>
      <c r="C5" s="615"/>
      <c r="D5" s="615"/>
      <c r="E5" s="616"/>
      <c r="F5" s="617"/>
      <c r="G5" s="618"/>
      <c r="I5" s="605" t="s">
        <v>1</v>
      </c>
    </row>
    <row r="6" spans="1:16" ht="17.399999999999999" customHeight="1" x14ac:dyDescent="0.35">
      <c r="A6" s="154" t="s">
        <v>37</v>
      </c>
      <c r="B6" s="606" t="str">
        <f>'Orçamento Sintético '!B5:E5</f>
        <v>AV. UMBU, S/N, QD 033, LT 011, ST 016, BAIRRO RESID. VALE DAS ROSAS</v>
      </c>
      <c r="C6" s="606"/>
      <c r="D6" s="606"/>
      <c r="E6" s="629"/>
      <c r="F6" s="624" t="s">
        <v>0</v>
      </c>
      <c r="G6" s="625"/>
      <c r="I6" s="605"/>
    </row>
    <row r="7" spans="1:16" ht="38.4" customHeight="1" thickBot="1" x14ac:dyDescent="0.4">
      <c r="A7" s="190" t="s">
        <v>38</v>
      </c>
      <c r="B7" s="607" t="s">
        <v>39</v>
      </c>
      <c r="C7" s="607"/>
      <c r="D7" s="607"/>
      <c r="E7" s="621"/>
      <c r="F7" s="622" t="str">
        <f>'Orçamento Sintético '!F6:H6</f>
        <v>SINAPI : 10/2023 - Pará  SEDOP - 10/2023 - Pará
Encargos Sociais: Desonerados</v>
      </c>
      <c r="G7" s="623"/>
      <c r="H7" s="392"/>
      <c r="I7" s="191" t="e">
        <f>[3]BDI!D34</f>
        <v>#REF!</v>
      </c>
      <c r="N7" s="10"/>
      <c r="O7" s="10"/>
      <c r="P7" s="10"/>
    </row>
    <row r="8" spans="1:16" ht="24" customHeight="1" x14ac:dyDescent="0.35">
      <c r="A8" s="626" t="s">
        <v>44</v>
      </c>
      <c r="B8" s="627"/>
      <c r="C8" s="627"/>
      <c r="D8" s="627"/>
      <c r="E8" s="627"/>
      <c r="F8" s="627"/>
      <c r="G8" s="628"/>
      <c r="I8" s="391"/>
      <c r="N8" s="11"/>
      <c r="O8" s="11"/>
      <c r="P8" s="11"/>
    </row>
    <row r="9" spans="1:16" ht="23.25" customHeight="1" x14ac:dyDescent="0.35">
      <c r="A9" s="547" t="s">
        <v>2</v>
      </c>
      <c r="B9" s="399" t="s">
        <v>3</v>
      </c>
      <c r="C9" s="399" t="s">
        <v>4</v>
      </c>
      <c r="D9" s="400" t="s">
        <v>5</v>
      </c>
      <c r="E9" s="399" t="s">
        <v>6</v>
      </c>
      <c r="F9" s="401" t="s">
        <v>7</v>
      </c>
      <c r="G9" s="401" t="s">
        <v>41</v>
      </c>
      <c r="I9" s="391"/>
    </row>
    <row r="10" spans="1:16" s="101" customFormat="1" ht="24" customHeight="1" x14ac:dyDescent="0.25">
      <c r="A10" s="167" t="s">
        <v>9</v>
      </c>
      <c r="B10" s="106"/>
      <c r="C10" s="106"/>
      <c r="D10" s="107" t="s">
        <v>10</v>
      </c>
      <c r="E10" s="106"/>
      <c r="F10" s="106"/>
      <c r="G10" s="168"/>
      <c r="H10" s="104"/>
      <c r="I10" s="548" t="e">
        <f>#REF!</f>
        <v>#REF!</v>
      </c>
      <c r="J10" s="104"/>
    </row>
    <row r="11" spans="1:16" ht="15.6" x14ac:dyDescent="0.35">
      <c r="A11" s="167" t="s">
        <v>235</v>
      </c>
      <c r="B11" s="108"/>
      <c r="C11" s="108"/>
      <c r="D11" s="109" t="str">
        <f>'Orçamento Sintético '!D10</f>
        <v>SERVIÇOS COMUNS</v>
      </c>
      <c r="E11" s="108"/>
      <c r="F11" s="110"/>
      <c r="G11" s="169"/>
      <c r="I11" s="391"/>
      <c r="L11" s="12"/>
    </row>
    <row r="12" spans="1:16" x14ac:dyDescent="0.35">
      <c r="A12" s="170" t="s">
        <v>236</v>
      </c>
      <c r="B12" s="105">
        <f>VLOOKUP(A12,'Orçamento Sintético '!A6:I46,2,0)</f>
        <v>11340</v>
      </c>
      <c r="C12" s="111" t="str">
        <f>VLOOKUP(B12,'Orçamento Sintético '!B9:I46,2,0)</f>
        <v>SEDOP</v>
      </c>
      <c r="D12" s="112" t="str">
        <f>VLOOKUP(C12,'Orçamento Sintético '!C9:I46,2,0)</f>
        <v>Placa de obra em lona com plotagem de gráfica</v>
      </c>
      <c r="E12" s="111" t="str">
        <f>VLOOKUP(A12,'Orçamento Sintético '!A11:I47,5,0)</f>
        <v>m²</v>
      </c>
      <c r="F12" s="113">
        <f>VLOOKUP(A12,'Orçamento Sintético '!A11:I47,6,0)</f>
        <v>6</v>
      </c>
      <c r="G12" s="171" t="s">
        <v>257</v>
      </c>
      <c r="I12" s="391"/>
      <c r="L12" s="12"/>
    </row>
    <row r="13" spans="1:16" ht="29.25" customHeight="1" x14ac:dyDescent="0.35">
      <c r="A13" s="170" t="s">
        <v>270</v>
      </c>
      <c r="B13" s="105">
        <f>VLOOKUP(A13,'Orçamento Sintético '!A7:I47,2,0)</f>
        <v>90777</v>
      </c>
      <c r="C13" s="111" t="str">
        <f>VLOOKUP(B13,'Orçamento Sintético '!B10:I47,2,0)</f>
        <v>SINAPI</v>
      </c>
      <c r="D13" s="112" t="str">
        <f>VLOOKUP(C13,'Orçamento Sintético '!C10:I47,2,0)</f>
        <v>ENGENHEIRO CIVIL DE OBRA JUNIOR COM ENCARGOS COMPLEMENTARES</v>
      </c>
      <c r="E13" s="111" t="str">
        <f>VLOOKUP(A13,'Orçamento Sintético '!A12:I47,5,0)</f>
        <v>H</v>
      </c>
      <c r="F13" s="113">
        <f>VLOOKUP(A13,'Orçamento Sintético '!A12:I47,6,0)</f>
        <v>40</v>
      </c>
      <c r="G13" s="171" t="s">
        <v>274</v>
      </c>
      <c r="I13" s="391"/>
      <c r="L13" s="12"/>
    </row>
    <row r="14" spans="1:16" ht="30" x14ac:dyDescent="0.35">
      <c r="A14" s="170" t="s">
        <v>271</v>
      </c>
      <c r="B14" s="105">
        <f>VLOOKUP(A14,'Orçamento Sintético '!A8:I47,2,0)</f>
        <v>90776</v>
      </c>
      <c r="C14" s="111" t="str">
        <f>VLOOKUP(B14,'Orçamento Sintético '!B11:I47,2,0)</f>
        <v>SINAPI</v>
      </c>
      <c r="D14" s="112" t="s">
        <v>273</v>
      </c>
      <c r="E14" s="111" t="str">
        <f>VLOOKUP(A14,'Orçamento Sintético '!A13:I48,5,0)</f>
        <v>H</v>
      </c>
      <c r="F14" s="113">
        <f>VLOOKUP(A14,'Orçamento Sintético '!A13:I48,6,0)</f>
        <v>120</v>
      </c>
      <c r="G14" s="171" t="s">
        <v>305</v>
      </c>
      <c r="I14" s="391"/>
      <c r="L14" s="12"/>
    </row>
    <row r="15" spans="1:16" ht="29.25" customHeight="1" x14ac:dyDescent="0.35">
      <c r="A15" s="167" t="s">
        <v>42</v>
      </c>
      <c r="B15" s="115"/>
      <c r="C15" s="108"/>
      <c r="D15" s="116" t="str">
        <f>VLOOKUP(A15,'Orçamento Sintético '!A9:I47,4,0)</f>
        <v>DEMOLIÇÕES E RETIRADAS</v>
      </c>
      <c r="E15" s="108"/>
      <c r="F15" s="110"/>
      <c r="G15" s="169"/>
      <c r="I15" s="391"/>
      <c r="L15" s="12"/>
    </row>
    <row r="16" spans="1:16" ht="27.75" customHeight="1" x14ac:dyDescent="0.35">
      <c r="A16" s="172" t="s">
        <v>45</v>
      </c>
      <c r="B16" s="105">
        <f>VLOOKUP(A16,'Orçamento Sintético '!A10:I49,2,0)</f>
        <v>20855</v>
      </c>
      <c r="C16" s="111" t="str">
        <f>VLOOKUP(A16,'Orçamento Sintético '!A7:I47,3,0)</f>
        <v>SEDOP</v>
      </c>
      <c r="D16" s="114" t="str">
        <f>VLOOKUP(A16,'Orçamento Sintético '!A11:I47,4,0)</f>
        <v>Retirada de luminárias</v>
      </c>
      <c r="E16" s="111" t="str">
        <f>VLOOKUP(A16,'Orçamento Sintético '!A15:I49,5,0)</f>
        <v>UN</v>
      </c>
      <c r="F16" s="113">
        <f>VLOOKUP(A16,'Orçamento Sintético '!A15:I49,6,0)</f>
        <v>11</v>
      </c>
      <c r="G16" s="171" t="s">
        <v>286</v>
      </c>
      <c r="I16" s="391"/>
      <c r="L16" s="12"/>
    </row>
    <row r="17" spans="1:16" ht="30" x14ac:dyDescent="0.35">
      <c r="A17" s="172" t="s">
        <v>237</v>
      </c>
      <c r="B17" s="105">
        <f>VLOOKUP(A17,'Orçamento Sintético '!A11:I49,2,0)</f>
        <v>21534</v>
      </c>
      <c r="C17" s="111" t="str">
        <f>VLOOKUP(A17,'Orçamento Sintético '!A8:I47,3,0)</f>
        <v>SEDOP</v>
      </c>
      <c r="D17" s="114" t="str">
        <f>VLOOKUP(A17,'Orçamento Sintético '!A14:I48,4,0)</f>
        <v>Retirada de forro em PVC, incl. Barroteamento</v>
      </c>
      <c r="E17" s="111" t="str">
        <f>VLOOKUP(A17,'Orçamento Sintético '!A15:I50,5,0)</f>
        <v>m²</v>
      </c>
      <c r="F17" s="113">
        <f>VLOOKUP(A17,'Orçamento Sintético '!A15:I50,6,0)</f>
        <v>120.09</v>
      </c>
      <c r="G17" s="171" t="s">
        <v>304</v>
      </c>
      <c r="I17" s="391"/>
      <c r="L17" s="12"/>
    </row>
    <row r="18" spans="1:16" ht="30" x14ac:dyDescent="0.35">
      <c r="A18" s="172" t="s">
        <v>302</v>
      </c>
      <c r="B18" s="105">
        <f>VLOOKUP(A18,'Orçamento Sintético '!A15:I50,2,0)</f>
        <v>20307</v>
      </c>
      <c r="C18" s="111" t="str">
        <f>VLOOKUP(A18,'Orçamento Sintético '!A10:I49,3,0)</f>
        <v>SEDOP</v>
      </c>
      <c r="D18" s="114" t="str">
        <f>VLOOKUP(A18,'Orçamento Sintético '!A15:I49,4,0)</f>
        <v>Retirada de telhas de barro</v>
      </c>
      <c r="E18" s="111" t="str">
        <f>VLOOKUP(A18,'Orçamento Sintético '!A17:I50,5,0)</f>
        <v>m²</v>
      </c>
      <c r="F18" s="113">
        <f>VLOOKUP(A18,'Orçamento Sintético '!A17:I50,6,0)</f>
        <v>62.42</v>
      </c>
      <c r="G18" s="173" t="s">
        <v>288</v>
      </c>
      <c r="I18" s="391"/>
      <c r="L18" s="12"/>
    </row>
    <row r="19" spans="1:16" ht="30" x14ac:dyDescent="0.35">
      <c r="A19" s="172" t="s">
        <v>238</v>
      </c>
      <c r="B19" s="105">
        <f>VLOOKUP(A19,'Orçamento Sintético '!A15:I50,2,0)</f>
        <v>20677</v>
      </c>
      <c r="C19" s="111" t="str">
        <f>VLOOKUP(A19,'Orçamento Sintético '!A10:I49,3,0)</f>
        <v>SEDOP</v>
      </c>
      <c r="D19" s="114" t="str">
        <f>VLOOKUP(A19,'Orçamento Sintético '!A15:I49,4,0)</f>
        <v>Retirada de pintura (c/ escova de aço)</v>
      </c>
      <c r="E19" s="111" t="str">
        <f>VLOOKUP(A19,'Orçamento Sintético '!A16:I50,5,0)</f>
        <v>M²</v>
      </c>
      <c r="F19" s="113">
        <f>VLOOKUP(A19,'Orçamento Sintético '!A16:I50,6,0)</f>
        <v>101.48</v>
      </c>
      <c r="G19" s="171" t="s">
        <v>284</v>
      </c>
      <c r="I19" s="391"/>
      <c r="L19" s="12"/>
    </row>
    <row r="20" spans="1:16" ht="36" customHeight="1" x14ac:dyDescent="0.35">
      <c r="A20" s="172" t="s">
        <v>239</v>
      </c>
      <c r="B20" s="105">
        <f>VLOOKUP(A20,'Orçamento Sintético '!A16:I51,2,0)</f>
        <v>100717</v>
      </c>
      <c r="C20" s="111" t="str">
        <f>VLOOKUP(A20,'Orçamento Sintético '!A11:I49,3,0)</f>
        <v>SINAPI</v>
      </c>
      <c r="D20" s="114" t="str">
        <f>VLOOKUP(A20,'Orçamento Sintético '!A16:I50,4,0)</f>
        <v>LIXAMENTO MANUAL EM SUPERFÍCIES METÁLICAS EM OBRA. AF_01/2020</v>
      </c>
      <c r="E20" s="111" t="str">
        <f>VLOOKUP(A20,'Orçamento Sintético '!A17:I51,5,0)</f>
        <v>m²</v>
      </c>
      <c r="F20" s="113">
        <f>VLOOKUP(A20,'Orçamento Sintético '!A17:I51,6,0)</f>
        <v>88.04</v>
      </c>
      <c r="G20" s="171" t="s">
        <v>303</v>
      </c>
      <c r="I20" s="391"/>
      <c r="L20" s="12"/>
    </row>
    <row r="21" spans="1:16" ht="24" customHeight="1" x14ac:dyDescent="0.35">
      <c r="A21" s="167">
        <v>2</v>
      </c>
      <c r="B21" s="106"/>
      <c r="C21" s="106"/>
      <c r="D21" s="129" t="str">
        <f>VLOOKUP(A21,'Orçamento Sintético '!A20:I61,4,0)</f>
        <v>REFORMA</v>
      </c>
      <c r="E21" s="118"/>
      <c r="F21" s="119"/>
      <c r="G21" s="174"/>
      <c r="I21" s="391"/>
    </row>
    <row r="22" spans="1:16" s="471" customFormat="1" ht="27" customHeight="1" x14ac:dyDescent="0.35">
      <c r="A22" s="465" t="s">
        <v>210</v>
      </c>
      <c r="B22" s="466"/>
      <c r="C22" s="466"/>
      <c r="D22" s="467" t="str">
        <f>VLOOKUP(A22,'Orçamento Sintético '!A21:I63,4,0)</f>
        <v>COBERTURA</v>
      </c>
      <c r="E22" s="468"/>
      <c r="F22" s="469"/>
      <c r="G22" s="470"/>
      <c r="I22" s="549"/>
      <c r="K22" s="472"/>
      <c r="N22" s="473"/>
      <c r="O22" s="473"/>
      <c r="P22" s="473"/>
    </row>
    <row r="23" spans="1:16" ht="40.5" customHeight="1" x14ac:dyDescent="0.35">
      <c r="A23" s="172" t="s">
        <v>319</v>
      </c>
      <c r="B23" s="117" t="str">
        <f>VLOOKUP(A23,'Orçamento Sintético '!A21:I65,2,0)</f>
        <v>94210</v>
      </c>
      <c r="C23" s="117" t="str">
        <f>VLOOKUP(B23,'Orçamento Sintético '!B21:I65,2,0)</f>
        <v>SINAPI</v>
      </c>
      <c r="D23" s="124" t="str">
        <f>VLOOKUP(A23,'Orçamento Sintético '!A21:I65,4,0)</f>
        <v>TELHAMENTO COM TELHA ONDULADA DE FIBROCIMENTO E = 6 MM, COM RECOBRIMENTO LATERAL DE 1 1/4 DE ONDA PARA TELHADO COM INCLINAÇÃO MÁXIMA DE 10°, COM ATÉ 2 ÁGUAS, INCLUSO IÇAMENTO. AF_07/2019</v>
      </c>
      <c r="E23" s="125" t="str">
        <f>VLOOKUP(A23,'Orçamento Sintético '!A21:I63,5,0)</f>
        <v>M²</v>
      </c>
      <c r="F23" s="126">
        <f>VLOOKUP(A23,'Orçamento Sintético '!A21:I63,6,0)</f>
        <v>312.11</v>
      </c>
      <c r="G23" s="173" t="s">
        <v>328</v>
      </c>
      <c r="I23" s="391"/>
    </row>
    <row r="24" spans="1:16" s="462" customFormat="1" ht="28.5" customHeight="1" x14ac:dyDescent="0.35">
      <c r="A24" s="461" t="s">
        <v>211</v>
      </c>
      <c r="B24" s="127"/>
      <c r="C24" s="127"/>
      <c r="D24" s="120" t="str">
        <f>VLOOKUP(A24,'Orçamento Sintético '!A21:I66,4,0)</f>
        <v>FORRO</v>
      </c>
      <c r="E24" s="121"/>
      <c r="F24" s="122"/>
      <c r="G24" s="176"/>
      <c r="I24" s="550"/>
      <c r="K24" s="463"/>
      <c r="N24" s="464"/>
      <c r="O24" s="464"/>
      <c r="P24" s="464"/>
    </row>
    <row r="25" spans="1:16" ht="47.25" customHeight="1" x14ac:dyDescent="0.35">
      <c r="A25" s="172" t="s">
        <v>306</v>
      </c>
      <c r="B25" s="117" t="str">
        <f>VLOOKUP(A25,'Orçamento Sintético '!A22:I67,2,0)</f>
        <v>140240</v>
      </c>
      <c r="C25" s="117" t="str">
        <f>VLOOKUP(B25,'Orçamento Sintético '!B22:I67,2,0)</f>
        <v>SEDOP</v>
      </c>
      <c r="D25" s="124" t="str">
        <f>VLOOKUP(A25,'Orçamento Sintético '!A22:I67,4,0)</f>
        <v>Forro em PVC 100mm entarugamento - metalico</v>
      </c>
      <c r="E25" s="125" t="str">
        <f>VLOOKUP(A25,'Orçamento Sintético '!A22:I65,5,0)</f>
        <v>m²</v>
      </c>
      <c r="F25" s="126">
        <f>VLOOKUP(A25,'Orçamento Sintético '!A22:I65,6,0)</f>
        <v>120.09</v>
      </c>
      <c r="G25" s="175" t="s">
        <v>285</v>
      </c>
      <c r="I25" s="391"/>
    </row>
    <row r="26" spans="1:16" s="462" customFormat="1" ht="26.25" customHeight="1" x14ac:dyDescent="0.35">
      <c r="A26" s="461" t="s">
        <v>203</v>
      </c>
      <c r="B26" s="127"/>
      <c r="C26" s="127"/>
      <c r="D26" s="120" t="str">
        <f>VLOOKUP(A26,'Orçamento Sintético '!A22:I68,4,0)</f>
        <v>PORTAS</v>
      </c>
      <c r="E26" s="121"/>
      <c r="F26" s="122"/>
      <c r="G26" s="176"/>
      <c r="I26" s="550"/>
      <c r="K26" s="463"/>
      <c r="N26" s="464"/>
      <c r="O26" s="464"/>
      <c r="P26" s="464"/>
    </row>
    <row r="27" spans="1:16" ht="52.5" customHeight="1" x14ac:dyDescent="0.35">
      <c r="A27" s="170" t="s">
        <v>240</v>
      </c>
      <c r="B27" s="117" t="str">
        <f>VLOOKUP(A27,'Orçamento Sintético '!A20:I61,2,0)</f>
        <v>90822</v>
      </c>
      <c r="C27" s="117" t="str">
        <f>VLOOKUP(B27,'Orçamento Sintético '!B20:I61,2,0)</f>
        <v>SINAPI</v>
      </c>
      <c r="D27" s="124" t="str">
        <f>VLOOKUP(A27,'Orçamento Sintético '!A20:I61,4,0)</f>
        <v>PORTA DE MADEIRA PARA PINTURA, SEMI-OCA (LEVE OU MÉDIA), 80X210CM, ESPESSURA DE 3,5CM, INCLUSO DOBRADIÇAS - FORNECIMENTO E INSTALAÇÃO. AF_12 /2019</v>
      </c>
      <c r="E27" s="125" t="str">
        <f>VLOOKUP(A27,'Orçamento Sintético '!A21:I61,5,0)</f>
        <v>UN</v>
      </c>
      <c r="F27" s="126">
        <f>VLOOKUP(A27,'Orçamento Sintético '!A21:I61,6,0)</f>
        <v>9</v>
      </c>
      <c r="G27" s="180" t="s">
        <v>301</v>
      </c>
      <c r="I27" s="551" t="e">
        <f>#REF!</f>
        <v>#REF!</v>
      </c>
    </row>
    <row r="28" spans="1:16" ht="43.5" customHeight="1" x14ac:dyDescent="0.35">
      <c r="A28" s="170" t="s">
        <v>307</v>
      </c>
      <c r="B28" s="117" t="str">
        <f>VLOOKUP(A28,'Orçamento Sintético '!A20:I62,2,0)</f>
        <v>91305</v>
      </c>
      <c r="C28" s="117" t="str">
        <f>VLOOKUP(B28,'Orçamento Sintético '!B21:I61,2,0)</f>
        <v>SINAPI</v>
      </c>
      <c r="D28" s="124" t="str">
        <f>VLOOKUP(A28,'Orçamento Sintético '!A21:I61,4,0)</f>
        <v>FECHADURA DE EMBUTIR PARA PORTA DE BANHEIRO, COMPLETA, ACABAMENTO PADRÃO POPULAR, INCLUSO EXECUÇÃO DE FURO - FORNECIMENTO E INSTALAÇÃO. AF_12/2019</v>
      </c>
      <c r="E28" s="125" t="str">
        <f>VLOOKUP(A28,'Orçamento Sintético '!A21:I63,5,0)</f>
        <v>UN</v>
      </c>
      <c r="F28" s="126">
        <f>VLOOKUP(A28,'Orçamento Sintético '!A21:I63,6,0)</f>
        <v>2</v>
      </c>
      <c r="G28" s="183" t="s">
        <v>300</v>
      </c>
      <c r="I28" s="391"/>
    </row>
    <row r="29" spans="1:16" ht="45" customHeight="1" x14ac:dyDescent="0.35">
      <c r="A29" s="170" t="s">
        <v>308</v>
      </c>
      <c r="B29" s="117" t="str">
        <f>VLOOKUP(A29,'Orçamento Sintético '!A21:I63,2,0)</f>
        <v>91306</v>
      </c>
      <c r="C29" s="117" t="str">
        <f>VLOOKUP(B29,'Orçamento Sintético '!B21:I61,2,0)</f>
        <v>SINAPI</v>
      </c>
      <c r="D29" s="124" t="str">
        <f>VLOOKUP(A29,'Orçamento Sintético '!A21:I61,4,0)</f>
        <v>FECHADURA DE EMBUTIR PARA PORTAS INTERNAS, COMPLETA, ACABAMENTO PADRÃO MÉDIO, COM EXECUÇÃO DE FURO - FORNECIMENTO E INSTALAÇÃO. AF_12/2019</v>
      </c>
      <c r="E29" s="125" t="str">
        <f>VLOOKUP(A29,'Orçamento Sintético '!A21:I64,5,0)</f>
        <v>UN</v>
      </c>
      <c r="F29" s="126">
        <f>VLOOKUP(A29,'Orçamento Sintético '!A21:I64,6,0)</f>
        <v>7</v>
      </c>
      <c r="G29" s="183" t="s">
        <v>265</v>
      </c>
      <c r="I29" s="391"/>
    </row>
    <row r="30" spans="1:16" ht="15.6" x14ac:dyDescent="0.35">
      <c r="A30" s="177" t="s">
        <v>204</v>
      </c>
      <c r="B30" s="123"/>
      <c r="C30" s="123"/>
      <c r="D30" s="120" t="str">
        <f>VLOOKUP(A30,'Orçamento Sintético '!A21:I63,4,0)</f>
        <v>PINTURA</v>
      </c>
      <c r="E30" s="121"/>
      <c r="F30" s="121"/>
      <c r="G30" s="178"/>
      <c r="I30" s="391"/>
    </row>
    <row r="31" spans="1:16" s="471" customFormat="1" ht="29.25" customHeight="1" x14ac:dyDescent="0.35">
      <c r="A31" s="474" t="s">
        <v>309</v>
      </c>
      <c r="B31" s="475"/>
      <c r="C31" s="475"/>
      <c r="D31" s="467" t="str">
        <f>VLOOKUP(A31,'Orçamento Sintético '!A21:I64,4,0)</f>
        <v>PAREDES</v>
      </c>
      <c r="E31" s="468"/>
      <c r="F31" s="469"/>
      <c r="G31" s="476"/>
      <c r="I31" s="549"/>
      <c r="K31" s="472"/>
      <c r="N31" s="473"/>
      <c r="O31" s="473"/>
      <c r="P31" s="473"/>
    </row>
    <row r="32" spans="1:16" ht="32.25" customHeight="1" x14ac:dyDescent="0.35">
      <c r="A32" s="179" t="s">
        <v>310</v>
      </c>
      <c r="B32" s="105" t="str">
        <f>VLOOKUP(A32,'Orçamento Sintético '!A21:I67,2,0)</f>
        <v xml:space="preserve"> 88485 </v>
      </c>
      <c r="C32" s="105" t="str">
        <f>VLOOKUP(B32,'Orçamento Sintético '!B21:I65,2,0)</f>
        <v>SINAPI</v>
      </c>
      <c r="D32" s="124" t="str">
        <f>VLOOKUP(A32,'Orçamento Sintético '!A21:I65,4,0)</f>
        <v>APLICAÇÃO DE FUNDO SELADOR ACRÍLICO EM PAREDES, UMA DEMÃO. AF_06/2014</v>
      </c>
      <c r="E32" s="125" t="str">
        <f>VLOOKUP(A32,'Orçamento Sintético '!A21:I68,5,0)</f>
        <v>m²</v>
      </c>
      <c r="F32" s="126">
        <f>VLOOKUP(A32,'Orçamento Sintético '!A21:I68,6,0)</f>
        <v>101.48</v>
      </c>
      <c r="G32" s="182" t="s">
        <v>298</v>
      </c>
      <c r="I32" s="391"/>
    </row>
    <row r="33" spans="1:16" s="479" customFormat="1" ht="34.5" customHeight="1" x14ac:dyDescent="0.35">
      <c r="A33" s="179" t="s">
        <v>311</v>
      </c>
      <c r="B33" s="105">
        <f>VLOOKUP(A33,'Orçamento Sintético '!A21:I68,2,0)</f>
        <v>150129</v>
      </c>
      <c r="C33" s="105" t="str">
        <f>VLOOKUP(B33,'Orçamento Sintético '!B21:I66,2,0)</f>
        <v>SEDOP</v>
      </c>
      <c r="D33" s="124" t="str">
        <f>VLOOKUP(A33,'Orçamento Sintético '!A21:I66,4,0)</f>
        <v>Emassamento de parede p/ receber pintura PVA</v>
      </c>
      <c r="E33" s="125" t="str">
        <f>VLOOKUP(A33,'Orçamento Sintético '!A21:I69,5,0)</f>
        <v>m²</v>
      </c>
      <c r="F33" s="126">
        <f>VLOOKUP(A33,'Orçamento Sintético '!A21:I69,6,0)</f>
        <v>101.48</v>
      </c>
      <c r="G33" s="182" t="s">
        <v>299</v>
      </c>
      <c r="I33" s="552"/>
      <c r="K33" s="480"/>
      <c r="N33" s="478"/>
      <c r="O33" s="478"/>
      <c r="P33" s="478"/>
    </row>
    <row r="34" spans="1:16" ht="39.75" customHeight="1" x14ac:dyDescent="0.35">
      <c r="A34" s="179" t="s">
        <v>312</v>
      </c>
      <c r="B34" s="105" t="str">
        <f>VLOOKUP(A34,'Orçamento Sintético '!A21:I69,2,0)</f>
        <v xml:space="preserve"> 88489 </v>
      </c>
      <c r="C34" s="105" t="str">
        <f>VLOOKUP(B34,'Orçamento Sintético '!B21:I67,2,0)</f>
        <v>SINAPI</v>
      </c>
      <c r="D34" s="124" t="str">
        <f>VLOOKUP(A34,'Orçamento Sintético '!A21:I67,4,0)</f>
        <v>APLICAÇÃO MANUAL DE PINTURA COM TINTA LÁTEX ACRÍLICA EM PAREDES, DUAS DEMÃOS. AF_06/2014</v>
      </c>
      <c r="E34" s="125" t="str">
        <f>VLOOKUP(A34,'Orçamento Sintético '!A21:I70,5,0)</f>
        <v>m²</v>
      </c>
      <c r="F34" s="126">
        <f>VLOOKUP(A34,'Orçamento Sintético '!A21:I70,6,0)</f>
        <v>662.26</v>
      </c>
      <c r="G34" s="181" t="s">
        <v>297</v>
      </c>
      <c r="I34" s="391"/>
    </row>
    <row r="35" spans="1:16" s="471" customFormat="1" ht="26.25" customHeight="1" x14ac:dyDescent="0.35">
      <c r="A35" s="474" t="s">
        <v>313</v>
      </c>
      <c r="B35" s="475"/>
      <c r="C35" s="475"/>
      <c r="D35" s="467" t="str">
        <f>VLOOKUP(A35,'Orçamento Sintético '!A21:I68,4,0)</f>
        <v>CALÇADA</v>
      </c>
      <c r="E35" s="468"/>
      <c r="F35" s="469"/>
      <c r="G35" s="477"/>
      <c r="I35" s="549"/>
      <c r="K35" s="472"/>
      <c r="N35" s="473"/>
      <c r="O35" s="473"/>
      <c r="P35" s="473"/>
    </row>
    <row r="36" spans="1:16" ht="31.5" customHeight="1" x14ac:dyDescent="0.35">
      <c r="A36" s="179" t="s">
        <v>314</v>
      </c>
      <c r="B36" s="105" t="str">
        <f>VLOOKUP(A36,'Orçamento Sintético '!A21:I71,2,0)</f>
        <v xml:space="preserve"> 102491 </v>
      </c>
      <c r="C36" s="105" t="str">
        <f>VLOOKUP(B36,'Orçamento Sintético '!B21:I69,2,0)</f>
        <v>SINAPI</v>
      </c>
      <c r="D36" s="124" t="str">
        <f>VLOOKUP(A36,'Orçamento Sintético '!A21:I69,4,0)</f>
        <v>PINTURA DE PISO COM TINTA ACRÍLICA, APLICAÇÃO MANUAL, 2 DEMÃOS, INCLUSO FUNDO PREPARADOR. AF_05/2021</v>
      </c>
      <c r="E36" s="125" t="str">
        <f>VLOOKUP(A36,'Orçamento Sintético '!A21:I72,5,0)</f>
        <v>m²</v>
      </c>
      <c r="F36" s="126">
        <f>VLOOKUP(A36,'Orçamento Sintético '!A21:I72,6,0)</f>
        <v>42.56</v>
      </c>
      <c r="G36" s="181" t="s">
        <v>287</v>
      </c>
      <c r="I36" s="391"/>
    </row>
    <row r="37" spans="1:16" s="471" customFormat="1" ht="38.25" customHeight="1" x14ac:dyDescent="0.35">
      <c r="A37" s="474" t="s">
        <v>241</v>
      </c>
      <c r="B37" s="475"/>
      <c r="C37" s="475"/>
      <c r="D37" s="467" t="str">
        <f>VLOOKUP(A37,'Orçamento Sintético '!A21:I70,4,0)</f>
        <v>PORTÕES E GRADES</v>
      </c>
      <c r="E37" s="468"/>
      <c r="F37" s="469"/>
      <c r="G37" s="477"/>
      <c r="I37" s="549"/>
      <c r="K37" s="472"/>
      <c r="N37" s="473"/>
      <c r="O37" s="473"/>
      <c r="P37" s="473"/>
    </row>
    <row r="38" spans="1:16" ht="68.25" customHeight="1" x14ac:dyDescent="0.35">
      <c r="A38" s="179" t="s">
        <v>315</v>
      </c>
      <c r="B38" s="105">
        <f>VLOOKUP(A38,'Orçamento Sintético '!A21:I73,2,0)</f>
        <v>100739</v>
      </c>
      <c r="C38" s="105" t="str">
        <f>VLOOKUP(B38,'Orçamento Sintético '!B21:I71,2,0)</f>
        <v>SINAPI</v>
      </c>
      <c r="D38" s="124" t="str">
        <f>VLOOKUP(A38,'Orçamento Sintético '!A21:I71,4,0)</f>
        <v>PINTURA COM TINTA ALQUÍDICA DE ACABAMENTO (ESMALTE SINTÉTICO ACETINADO) PULVERIZADA SOBRE PERFIL METÁLICO EXECUTADO EM FÁBRICA (POR DEMÃO). AF_01/2020_PE</v>
      </c>
      <c r="E38" s="125" t="str">
        <f>VLOOKUP(A38,'Orçamento Sintético '!A21:I74,5,0)</f>
        <v>m²</v>
      </c>
      <c r="F38" s="126">
        <f>VLOOKUP(A38,'Orçamento Sintético '!A21:I74,6,0)</f>
        <v>88.06</v>
      </c>
      <c r="G38" s="182" t="s">
        <v>293</v>
      </c>
      <c r="I38" s="391"/>
    </row>
    <row r="39" spans="1:16" s="471" customFormat="1" ht="29.25" customHeight="1" x14ac:dyDescent="0.35">
      <c r="A39" s="474" t="s">
        <v>316</v>
      </c>
      <c r="B39" s="466"/>
      <c r="C39" s="466"/>
      <c r="D39" s="467" t="str">
        <f>VLOOKUP(A39,'Orçamento Sintético '!A21:I73,4,0)</f>
        <v>PORTAS</v>
      </c>
      <c r="E39" s="468"/>
      <c r="F39" s="469"/>
      <c r="G39" s="477"/>
      <c r="I39" s="549"/>
      <c r="K39" s="472"/>
      <c r="N39" s="473"/>
      <c r="O39" s="473"/>
      <c r="P39" s="473"/>
    </row>
    <row r="40" spans="1:16" ht="43.5" customHeight="1" x14ac:dyDescent="0.35">
      <c r="A40" s="179" t="s">
        <v>317</v>
      </c>
      <c r="B40" s="117">
        <f>VLOOKUP(A40,'Orçamento Sintético '!A21:I76,2,0)</f>
        <v>102219</v>
      </c>
      <c r="C40" s="117" t="str">
        <f>VLOOKUP(B40,'Orçamento Sintético '!B21:I74,2,0)</f>
        <v>SINAPI</v>
      </c>
      <c r="D40" s="124" t="str">
        <f>VLOOKUP(A40,'Orçamento Sintético '!A21:I74,4,0)</f>
        <v>PINTURA TINTA DE ACABAMENTO (PIGMENTADA) ESMALTE SINTÉTICO ACETINADO EM MADEIRA, 2 DEMÃOS. AF_01/2021</v>
      </c>
      <c r="E40" s="125" t="str">
        <f>VLOOKUP(A40,'Orçamento Sintético '!A21:I77,5,0)</f>
        <v>m²</v>
      </c>
      <c r="F40" s="126">
        <f>VLOOKUP(A40,'Orçamento Sintético '!A21:I77,6,0)</f>
        <v>30.24</v>
      </c>
      <c r="G40" s="181" t="s">
        <v>289</v>
      </c>
      <c r="I40" s="391"/>
    </row>
    <row r="41" spans="1:16" s="462" customFormat="1" ht="15.6" x14ac:dyDescent="0.35">
      <c r="A41" s="177" t="s">
        <v>318</v>
      </c>
      <c r="B41" s="106"/>
      <c r="C41" s="106"/>
      <c r="D41" s="116" t="str">
        <f>VLOOKUP(A41,'Orçamento Sintético '!A23:I84,4,0)</f>
        <v>INSTALAÇÕES ELÉTRICAS</v>
      </c>
      <c r="E41" s="121"/>
      <c r="F41" s="122"/>
      <c r="G41" s="178"/>
      <c r="I41" s="550"/>
      <c r="K41" s="463"/>
      <c r="N41" s="464"/>
      <c r="O41" s="464"/>
      <c r="P41" s="464"/>
    </row>
    <row r="42" spans="1:16" s="462" customFormat="1" ht="15.6" x14ac:dyDescent="0.35">
      <c r="A42" s="177" t="s">
        <v>206</v>
      </c>
      <c r="B42" s="106"/>
      <c r="C42" s="106"/>
      <c r="D42" s="116" t="str">
        <f>VLOOKUP(A42,'Orçamento Sintético '!A23:I85,4,0)</f>
        <v>REFRIGERAÇÃO</v>
      </c>
      <c r="E42" s="121"/>
      <c r="F42" s="122"/>
      <c r="G42" s="178"/>
      <c r="I42" s="550"/>
      <c r="K42" s="463"/>
      <c r="N42" s="464"/>
      <c r="O42" s="464"/>
      <c r="P42" s="464"/>
    </row>
    <row r="43" spans="1:16" x14ac:dyDescent="0.35">
      <c r="A43" s="179" t="s">
        <v>254</v>
      </c>
      <c r="B43" s="117" t="str">
        <f>VLOOKUP(A43,'Orçamento Sintético '!A23:I88,2,0)</f>
        <v xml:space="preserve">231084 </v>
      </c>
      <c r="C43" s="117" t="str">
        <f>VLOOKUP(B43,'Orçamento Sintético '!B23:I86,2,0)</f>
        <v>SEDOP</v>
      </c>
      <c r="D43" s="124" t="str">
        <f>VLOOKUP(A43,'Orçamento Sintético '!A23:I86,4,0)</f>
        <v xml:space="preserve">Ponto de dreno p/ split (10m) </v>
      </c>
      <c r="E43" s="125" t="str">
        <f>VLOOKUP(A43,'Orçamento Sintético '!A26:I89,5,0)</f>
        <v>UN</v>
      </c>
      <c r="F43" s="126">
        <f>VLOOKUP(A43,'Orçamento Sintético '!A26:I89,6,0)</f>
        <v>6</v>
      </c>
      <c r="G43" s="181" t="s">
        <v>294</v>
      </c>
      <c r="I43" s="391"/>
    </row>
    <row r="44" spans="1:16" ht="15.6" x14ac:dyDescent="0.35">
      <c r="A44" s="177" t="s">
        <v>242</v>
      </c>
      <c r="B44" s="127"/>
      <c r="C44" s="127"/>
      <c r="D44" s="120" t="str">
        <f>VLOOKUP(A44,'Orçamento Sintético '!A34:I104,4,0)</f>
        <v>ILUMINAÇÃO</v>
      </c>
      <c r="E44" s="128"/>
      <c r="F44" s="128"/>
      <c r="G44" s="178"/>
      <c r="I44" s="391"/>
    </row>
    <row r="45" spans="1:16" ht="42.75" customHeight="1" x14ac:dyDescent="0.35">
      <c r="A45" s="172" t="s">
        <v>255</v>
      </c>
      <c r="B45" s="105" t="str">
        <f>VLOOKUP(A45,'Orçamento Sintético '!A34:I107,2,0)</f>
        <v>100903</v>
      </c>
      <c r="C45" s="105" t="str">
        <f>VLOOKUP(B45,'Orçamento Sintético '!B36:I105,2,0)</f>
        <v>SINAPI</v>
      </c>
      <c r="D45" s="114" t="str">
        <f>VLOOKUP(A45,'Orçamento Sintético '!A35:I105,4,0)</f>
        <v>LÂMPADA TUBULAR LED DE 18/20 W, BASE G13 - FORNECIMENTO E INSTALAÇÃO. AF_02/2020_PS</v>
      </c>
      <c r="E45" s="125" t="str">
        <f>VLOOKUP(A45,'Orçamento Sintético '!A39:I108,5,0)</f>
        <v>UN</v>
      </c>
      <c r="F45" s="126">
        <f>VLOOKUP(A45,'Orçamento Sintético '!A39:I108,6,0)</f>
        <v>15</v>
      </c>
      <c r="G45" s="171" t="s">
        <v>295</v>
      </c>
      <c r="I45" s="391"/>
    </row>
    <row r="46" spans="1:16" ht="15.6" x14ac:dyDescent="0.35">
      <c r="A46" s="177" t="s">
        <v>264</v>
      </c>
      <c r="B46" s="127"/>
      <c r="C46" s="127"/>
      <c r="D46" s="120" t="s">
        <v>246</v>
      </c>
      <c r="E46" s="128"/>
      <c r="F46" s="128"/>
      <c r="G46" s="178"/>
      <c r="I46" s="391"/>
    </row>
    <row r="47" spans="1:16" ht="39.75" customHeight="1" x14ac:dyDescent="0.35">
      <c r="A47" s="179" t="s">
        <v>205</v>
      </c>
      <c r="B47" s="117">
        <f>VLOOKUP(A47,'Orçamento Sintético '!A40:I114,2,0)</f>
        <v>270220</v>
      </c>
      <c r="C47" s="117" t="str">
        <f>VLOOKUP(B47,'Orçamento Sintético '!B40:I112,2,0)</f>
        <v>SEDOP</v>
      </c>
      <c r="D47" s="124" t="str">
        <f>VLOOKUP(A47,'Orçamento Sintético '!A40:I112,4,0)</f>
        <v>Limpeza geral e entrega da obra</v>
      </c>
      <c r="E47" s="125" t="str">
        <f>VLOOKUP(A47,'Orçamento Sintético '!A40:I115,5,0)</f>
        <v>m²</v>
      </c>
      <c r="F47" s="126">
        <f>VLOOKUP(A47,'Orçamento Sintético '!A40:I115,6,0)</f>
        <v>207.45</v>
      </c>
      <c r="G47" s="175" t="s">
        <v>296</v>
      </c>
      <c r="I47" s="391"/>
    </row>
    <row r="48" spans="1:16" x14ac:dyDescent="0.35">
      <c r="A48" s="165"/>
      <c r="B48" s="1"/>
      <c r="C48" s="1"/>
      <c r="D48" s="2"/>
      <c r="E48" s="2"/>
      <c r="F48" s="3"/>
      <c r="G48" s="166"/>
      <c r="I48" s="391"/>
    </row>
    <row r="49" spans="1:9" x14ac:dyDescent="0.35">
      <c r="A49" s="165"/>
      <c r="B49" s="1"/>
      <c r="C49" s="1"/>
      <c r="D49" s="2"/>
      <c r="E49" s="2"/>
      <c r="F49" s="3"/>
      <c r="G49" s="166"/>
      <c r="I49" s="391"/>
    </row>
    <row r="50" spans="1:9" x14ac:dyDescent="0.35">
      <c r="A50" s="165"/>
      <c r="B50" s="1"/>
      <c r="C50" s="1"/>
      <c r="D50" s="2"/>
      <c r="E50" s="2"/>
      <c r="F50" s="3"/>
      <c r="G50" s="166"/>
      <c r="I50" s="391"/>
    </row>
    <row r="51" spans="1:9" x14ac:dyDescent="0.35">
      <c r="A51" s="619" t="str">
        <f>'Orçamento Sintético '!A51</f>
        <v xml:space="preserve"> TUCUMÃ-PA, 22 DE JANEIRO DE 2024.</v>
      </c>
      <c r="B51" s="620"/>
      <c r="C51" s="620"/>
      <c r="D51" s="620"/>
      <c r="E51" s="2"/>
      <c r="F51" s="3"/>
      <c r="G51" s="166"/>
      <c r="I51" s="391"/>
    </row>
    <row r="52" spans="1:9" x14ac:dyDescent="0.35">
      <c r="A52" s="514"/>
      <c r="B52" s="2"/>
      <c r="C52" s="2"/>
      <c r="D52" s="2"/>
      <c r="E52" s="2"/>
      <c r="F52" s="3"/>
      <c r="G52" s="166"/>
      <c r="I52" s="391"/>
    </row>
    <row r="53" spans="1:9" x14ac:dyDescent="0.35">
      <c r="A53" s="165"/>
      <c r="B53" s="1"/>
      <c r="C53" s="1"/>
      <c r="D53" s="2"/>
      <c r="E53" s="2"/>
      <c r="F53" s="3"/>
      <c r="G53" s="166"/>
      <c r="I53" s="391"/>
    </row>
    <row r="54" spans="1:9" x14ac:dyDescent="0.35">
      <c r="A54" s="165"/>
      <c r="B54" s="1"/>
      <c r="C54" s="1"/>
      <c r="D54" s="2"/>
      <c r="E54" s="2"/>
      <c r="F54" s="3"/>
      <c r="G54" s="166"/>
      <c r="I54" s="391"/>
    </row>
    <row r="55" spans="1:9" x14ac:dyDescent="0.35">
      <c r="A55" s="165"/>
      <c r="B55" s="1"/>
      <c r="C55" s="1"/>
      <c r="D55" s="2"/>
      <c r="E55" s="2"/>
      <c r="F55" s="3"/>
      <c r="G55" s="166"/>
      <c r="I55" s="391"/>
    </row>
    <row r="56" spans="1:9" x14ac:dyDescent="0.35">
      <c r="A56" s="165"/>
      <c r="B56" s="1"/>
      <c r="C56" s="1"/>
      <c r="D56" s="2"/>
      <c r="E56" s="2"/>
      <c r="F56" s="3"/>
      <c r="G56" s="166"/>
      <c r="I56" s="391"/>
    </row>
    <row r="57" spans="1:9" x14ac:dyDescent="0.35">
      <c r="A57" s="165"/>
      <c r="B57" s="1"/>
      <c r="C57" s="1"/>
      <c r="D57" s="2"/>
      <c r="E57" s="2"/>
      <c r="F57" s="3"/>
      <c r="G57" s="166"/>
      <c r="I57" s="391"/>
    </row>
    <row r="58" spans="1:9" x14ac:dyDescent="0.35">
      <c r="A58" s="165"/>
      <c r="B58" s="1"/>
      <c r="C58" s="1"/>
      <c r="D58" s="2"/>
      <c r="E58" s="2"/>
      <c r="F58" s="3"/>
      <c r="G58" s="166"/>
      <c r="I58" s="391"/>
    </row>
    <row r="59" spans="1:9" x14ac:dyDescent="0.35">
      <c r="A59" s="165"/>
      <c r="B59" s="1"/>
      <c r="C59" s="1"/>
      <c r="D59" s="2"/>
      <c r="E59" s="2"/>
      <c r="F59" s="3"/>
      <c r="G59" s="166"/>
      <c r="I59" s="391"/>
    </row>
    <row r="60" spans="1:9" x14ac:dyDescent="0.35">
      <c r="A60" s="165"/>
      <c r="B60" s="1"/>
      <c r="C60" s="1"/>
      <c r="D60" s="2"/>
      <c r="E60" s="2"/>
      <c r="F60" s="3"/>
      <c r="G60" s="166"/>
      <c r="I60" s="391"/>
    </row>
    <row r="61" spans="1:9" x14ac:dyDescent="0.35">
      <c r="A61" s="165"/>
      <c r="B61" s="1"/>
      <c r="C61" s="1"/>
      <c r="D61" s="2"/>
      <c r="E61" s="2"/>
      <c r="F61" s="3"/>
      <c r="G61" s="166"/>
      <c r="I61" s="391"/>
    </row>
    <row r="62" spans="1:9" x14ac:dyDescent="0.35">
      <c r="A62" s="165"/>
      <c r="B62" s="1"/>
      <c r="C62" s="1"/>
      <c r="D62" s="2"/>
      <c r="E62" s="2"/>
      <c r="F62" s="3"/>
      <c r="G62" s="166"/>
      <c r="I62" s="391"/>
    </row>
    <row r="63" spans="1:9" ht="15.6" thickBot="1" x14ac:dyDescent="0.4">
      <c r="A63" s="184"/>
      <c r="B63" s="185"/>
      <c r="C63" s="185"/>
      <c r="D63" s="186"/>
      <c r="E63" s="186"/>
      <c r="F63" s="187"/>
      <c r="G63" s="188"/>
      <c r="H63" s="553"/>
      <c r="I63" s="554"/>
    </row>
    <row r="64" spans="1:9" x14ac:dyDescent="0.35">
      <c r="A64" s="1"/>
      <c r="B64" s="1"/>
      <c r="C64" s="1"/>
      <c r="D64" s="2"/>
      <c r="E64" s="2"/>
      <c r="F64" s="3"/>
      <c r="G64" s="4"/>
    </row>
    <row r="65" spans="1:7" x14ac:dyDescent="0.35">
      <c r="A65" s="1"/>
      <c r="B65" s="1"/>
      <c r="C65" s="1"/>
      <c r="D65" s="2"/>
      <c r="E65" s="2"/>
      <c r="F65" s="3"/>
      <c r="G65" s="4"/>
    </row>
    <row r="66" spans="1:7" x14ac:dyDescent="0.35">
      <c r="A66" s="1"/>
      <c r="B66" s="1"/>
      <c r="C66" s="1"/>
      <c r="D66" s="2"/>
      <c r="E66" s="2"/>
      <c r="F66" s="3"/>
      <c r="G66" s="4"/>
    </row>
    <row r="67" spans="1:7" x14ac:dyDescent="0.35">
      <c r="A67" s="1"/>
      <c r="B67" s="1"/>
      <c r="C67" s="1"/>
      <c r="D67" s="2"/>
      <c r="E67" s="2"/>
      <c r="F67" s="3"/>
      <c r="G67" s="4"/>
    </row>
    <row r="68" spans="1:7" x14ac:dyDescent="0.35">
      <c r="A68" s="1"/>
      <c r="B68" s="1"/>
      <c r="C68" s="1"/>
      <c r="D68" s="2"/>
      <c r="E68" s="2"/>
      <c r="F68" s="3"/>
      <c r="G68" s="4"/>
    </row>
    <row r="69" spans="1:7" x14ac:dyDescent="0.35">
      <c r="A69" s="1"/>
      <c r="B69" s="1"/>
      <c r="C69" s="1"/>
      <c r="D69" s="2"/>
      <c r="E69" s="2"/>
      <c r="F69" s="3"/>
      <c r="G69" s="4"/>
    </row>
    <row r="70" spans="1:7" x14ac:dyDescent="0.35">
      <c r="A70" s="1"/>
      <c r="B70" s="1"/>
      <c r="C70" s="1"/>
      <c r="D70" s="2"/>
      <c r="E70" s="2"/>
      <c r="F70" s="3"/>
      <c r="G70" s="4"/>
    </row>
    <row r="71" spans="1:7" x14ac:dyDescent="0.35">
      <c r="A71" s="1"/>
      <c r="B71" s="1"/>
      <c r="C71" s="1"/>
      <c r="D71" s="2"/>
      <c r="E71" s="2"/>
      <c r="F71" s="3"/>
      <c r="G71" s="4"/>
    </row>
    <row r="72" spans="1:7" x14ac:dyDescent="0.35">
      <c r="A72" s="1"/>
      <c r="B72" s="1"/>
      <c r="C72" s="1"/>
      <c r="D72" s="2"/>
      <c r="E72" s="2"/>
      <c r="F72" s="3"/>
      <c r="G72" s="4"/>
    </row>
    <row r="73" spans="1:7" x14ac:dyDescent="0.35">
      <c r="A73" s="1"/>
      <c r="B73" s="1"/>
      <c r="C73" s="1"/>
      <c r="D73" s="2"/>
      <c r="E73" s="2"/>
      <c r="F73" s="3"/>
      <c r="G73" s="4"/>
    </row>
    <row r="74" spans="1:7" x14ac:dyDescent="0.35">
      <c r="A74" s="1"/>
      <c r="B74" s="1"/>
      <c r="C74" s="1"/>
      <c r="D74" s="2"/>
      <c r="E74" s="2"/>
      <c r="F74" s="3"/>
      <c r="G74" s="4"/>
    </row>
    <row r="75" spans="1:7" x14ac:dyDescent="0.35">
      <c r="A75" s="1"/>
      <c r="B75" s="1"/>
      <c r="C75" s="1"/>
      <c r="D75" s="2"/>
      <c r="E75" s="2"/>
      <c r="F75" s="3"/>
      <c r="G75" s="4"/>
    </row>
    <row r="76" spans="1:7" x14ac:dyDescent="0.35">
      <c r="A76" s="1"/>
      <c r="B76" s="1"/>
      <c r="C76" s="1"/>
      <c r="D76" s="2"/>
      <c r="E76" s="2"/>
      <c r="F76" s="3"/>
      <c r="G76" s="4"/>
    </row>
    <row r="77" spans="1:7" x14ac:dyDescent="0.35">
      <c r="A77" s="1"/>
      <c r="B77" s="1"/>
      <c r="C77" s="1"/>
      <c r="D77" s="2"/>
      <c r="E77" s="2"/>
      <c r="F77" s="3"/>
      <c r="G77" s="4"/>
    </row>
    <row r="78" spans="1:7" x14ac:dyDescent="0.35">
      <c r="A78" s="1"/>
      <c r="B78" s="1"/>
      <c r="C78" s="1"/>
      <c r="D78" s="2"/>
      <c r="E78" s="2"/>
      <c r="F78" s="3"/>
      <c r="G78" s="4"/>
    </row>
    <row r="79" spans="1:7" x14ac:dyDescent="0.35">
      <c r="A79" s="1"/>
      <c r="B79" s="1"/>
      <c r="C79" s="1"/>
      <c r="D79" s="2"/>
      <c r="E79" s="2"/>
      <c r="F79" s="3"/>
      <c r="G79" s="4"/>
    </row>
    <row r="80" spans="1:7" x14ac:dyDescent="0.35">
      <c r="A80" s="1"/>
      <c r="B80" s="1"/>
      <c r="C80" s="1"/>
      <c r="D80" s="2"/>
      <c r="E80" s="2"/>
      <c r="F80" s="3"/>
      <c r="G80" s="4"/>
    </row>
    <row r="81" spans="1:7" x14ac:dyDescent="0.35">
      <c r="A81" s="1"/>
      <c r="B81" s="1"/>
      <c r="C81" s="1"/>
      <c r="D81" s="2"/>
      <c r="E81" s="2"/>
      <c r="F81" s="3"/>
      <c r="G81" s="4"/>
    </row>
    <row r="82" spans="1:7" x14ac:dyDescent="0.35">
      <c r="A82" s="1"/>
      <c r="B82" s="1"/>
      <c r="C82" s="1"/>
      <c r="D82" s="2"/>
      <c r="E82" s="2"/>
      <c r="F82" s="3"/>
      <c r="G82" s="4"/>
    </row>
    <row r="83" spans="1:7" x14ac:dyDescent="0.35">
      <c r="A83" s="1"/>
      <c r="B83" s="1"/>
      <c r="C83" s="1"/>
      <c r="D83" s="2"/>
      <c r="E83" s="2"/>
      <c r="F83" s="3"/>
      <c r="G83" s="4"/>
    </row>
    <row r="84" spans="1:7" x14ac:dyDescent="0.35">
      <c r="A84" s="1"/>
      <c r="B84" s="1"/>
      <c r="C84" s="1"/>
      <c r="D84" s="2"/>
      <c r="E84" s="2"/>
      <c r="F84" s="3"/>
      <c r="G84" s="4"/>
    </row>
    <row r="85" spans="1:7" x14ac:dyDescent="0.35">
      <c r="A85" s="1"/>
      <c r="B85" s="1"/>
      <c r="C85" s="1"/>
      <c r="D85" s="2"/>
      <c r="E85" s="2"/>
      <c r="F85" s="3"/>
      <c r="G85" s="4"/>
    </row>
    <row r="86" spans="1:7" x14ac:dyDescent="0.35">
      <c r="A86" s="1"/>
      <c r="B86" s="1"/>
      <c r="C86" s="1"/>
      <c r="D86" s="2"/>
      <c r="E86" s="2"/>
      <c r="F86" s="3"/>
      <c r="G86" s="4"/>
    </row>
    <row r="87" spans="1:7" x14ac:dyDescent="0.35">
      <c r="A87" s="1"/>
      <c r="B87" s="1"/>
      <c r="C87" s="1"/>
      <c r="D87" s="2"/>
      <c r="E87" s="2"/>
      <c r="F87" s="3"/>
      <c r="G87" s="4"/>
    </row>
    <row r="88" spans="1:7" x14ac:dyDescent="0.35">
      <c r="A88" s="1"/>
      <c r="B88" s="1"/>
      <c r="C88" s="1"/>
      <c r="D88" s="2"/>
      <c r="E88" s="2"/>
      <c r="F88" s="3"/>
      <c r="G88" s="4"/>
    </row>
    <row r="89" spans="1:7" x14ac:dyDescent="0.35">
      <c r="A89" s="1"/>
      <c r="B89" s="1"/>
      <c r="C89" s="1"/>
      <c r="D89" s="2"/>
      <c r="E89" s="2"/>
      <c r="F89" s="3"/>
      <c r="G89" s="4"/>
    </row>
    <row r="90" spans="1:7" x14ac:dyDescent="0.35">
      <c r="A90" s="1"/>
      <c r="B90" s="1"/>
      <c r="C90" s="1"/>
      <c r="D90" s="2"/>
      <c r="E90" s="2"/>
      <c r="F90" s="3"/>
      <c r="G90" s="4"/>
    </row>
    <row r="91" spans="1:7" x14ac:dyDescent="0.35">
      <c r="A91" s="1"/>
      <c r="B91" s="1"/>
      <c r="C91" s="1"/>
      <c r="D91" s="2"/>
      <c r="E91" s="2"/>
      <c r="F91" s="3"/>
      <c r="G91" s="4"/>
    </row>
    <row r="92" spans="1:7" x14ac:dyDescent="0.35">
      <c r="A92" s="1"/>
      <c r="B92" s="1"/>
      <c r="C92" s="1"/>
      <c r="D92" s="2"/>
      <c r="E92" s="2"/>
      <c r="F92" s="3"/>
      <c r="G92" s="4"/>
    </row>
    <row r="93" spans="1:7" x14ac:dyDescent="0.35">
      <c r="A93" s="1"/>
      <c r="B93" s="1"/>
      <c r="C93" s="1"/>
      <c r="D93" s="2"/>
      <c r="E93" s="2"/>
      <c r="F93" s="3"/>
      <c r="G93" s="4"/>
    </row>
    <row r="94" spans="1:7" x14ac:dyDescent="0.35">
      <c r="A94" s="1"/>
      <c r="B94" s="1"/>
      <c r="C94" s="1"/>
      <c r="D94" s="2"/>
      <c r="E94" s="2"/>
      <c r="F94" s="3"/>
      <c r="G94" s="4"/>
    </row>
    <row r="95" spans="1:7" x14ac:dyDescent="0.35">
      <c r="A95" s="1"/>
      <c r="B95" s="1"/>
      <c r="C95" s="1"/>
      <c r="D95" s="2"/>
      <c r="E95" s="2"/>
      <c r="F95" s="3"/>
      <c r="G95" s="4"/>
    </row>
    <row r="96" spans="1:7" x14ac:dyDescent="0.35">
      <c r="A96" s="1"/>
      <c r="B96" s="1"/>
      <c r="C96" s="1"/>
      <c r="D96" s="2"/>
      <c r="E96" s="2"/>
      <c r="F96" s="3"/>
      <c r="G96" s="4"/>
    </row>
    <row r="97" spans="1:7" x14ac:dyDescent="0.35">
      <c r="A97" s="1"/>
      <c r="B97" s="1"/>
      <c r="C97" s="1"/>
      <c r="D97" s="2"/>
      <c r="E97" s="2"/>
      <c r="F97" s="3"/>
      <c r="G97" s="4"/>
    </row>
    <row r="98" spans="1:7" x14ac:dyDescent="0.35">
      <c r="A98" s="1"/>
      <c r="B98" s="1"/>
      <c r="C98" s="1"/>
      <c r="D98" s="2"/>
      <c r="E98" s="2"/>
      <c r="F98" s="3"/>
      <c r="G98" s="4"/>
    </row>
    <row r="99" spans="1:7" x14ac:dyDescent="0.35">
      <c r="A99" s="1"/>
      <c r="B99" s="1"/>
      <c r="C99" s="1"/>
      <c r="D99" s="2"/>
      <c r="E99" s="2"/>
      <c r="F99" s="3"/>
      <c r="G99" s="4"/>
    </row>
    <row r="100" spans="1:7" x14ac:dyDescent="0.35">
      <c r="A100" s="1"/>
      <c r="B100" s="1"/>
      <c r="C100" s="1"/>
      <c r="D100" s="2"/>
      <c r="E100" s="2"/>
      <c r="F100" s="3"/>
      <c r="G100" s="4"/>
    </row>
    <row r="101" spans="1:7" x14ac:dyDescent="0.35">
      <c r="A101" s="1"/>
      <c r="B101" s="1"/>
      <c r="C101" s="1"/>
      <c r="D101" s="2"/>
      <c r="E101" s="2"/>
      <c r="F101" s="3"/>
      <c r="G101" s="4"/>
    </row>
    <row r="102" spans="1:7" x14ac:dyDescent="0.35">
      <c r="A102" s="1"/>
      <c r="B102" s="1"/>
      <c r="C102" s="1"/>
      <c r="D102" s="2"/>
      <c r="E102" s="2"/>
      <c r="F102" s="3"/>
      <c r="G102" s="4"/>
    </row>
    <row r="103" spans="1:7" x14ac:dyDescent="0.35">
      <c r="A103" s="1"/>
      <c r="B103" s="1"/>
      <c r="C103" s="1"/>
      <c r="D103" s="2"/>
      <c r="E103" s="2"/>
      <c r="F103" s="3"/>
      <c r="G103" s="4"/>
    </row>
    <row r="104" spans="1:7" x14ac:dyDescent="0.35">
      <c r="A104" s="1"/>
      <c r="B104" s="1"/>
      <c r="C104" s="1"/>
      <c r="D104" s="2"/>
      <c r="E104" s="2"/>
      <c r="F104" s="3"/>
      <c r="G104" s="4"/>
    </row>
    <row r="105" spans="1:7" x14ac:dyDescent="0.35">
      <c r="A105" s="1"/>
      <c r="B105" s="1"/>
      <c r="C105" s="1"/>
      <c r="D105" s="2"/>
      <c r="E105" s="2"/>
      <c r="F105" s="3"/>
      <c r="G105" s="4"/>
    </row>
    <row r="106" spans="1:7" x14ac:dyDescent="0.35">
      <c r="A106" s="1"/>
      <c r="B106" s="1"/>
      <c r="C106" s="1"/>
      <c r="D106" s="2"/>
      <c r="E106" s="2"/>
      <c r="F106" s="3"/>
      <c r="G106" s="4"/>
    </row>
    <row r="107" spans="1:7" x14ac:dyDescent="0.35">
      <c r="A107" s="1"/>
      <c r="B107" s="1"/>
      <c r="C107" s="1"/>
      <c r="D107" s="2"/>
      <c r="E107" s="2"/>
      <c r="F107" s="3"/>
      <c r="G107" s="4"/>
    </row>
    <row r="108" spans="1:7" x14ac:dyDescent="0.35">
      <c r="A108" s="1"/>
      <c r="B108" s="1"/>
      <c r="C108" s="1"/>
      <c r="D108" s="2"/>
      <c r="E108" s="2"/>
      <c r="F108" s="3"/>
      <c r="G108" s="4"/>
    </row>
    <row r="109" spans="1:7" x14ac:dyDescent="0.35">
      <c r="A109" s="1"/>
      <c r="B109" s="1"/>
      <c r="C109" s="1"/>
      <c r="D109" s="2"/>
      <c r="E109" s="2"/>
      <c r="F109" s="3"/>
      <c r="G109" s="4"/>
    </row>
    <row r="110" spans="1:7" x14ac:dyDescent="0.35">
      <c r="A110" s="1"/>
      <c r="B110" s="1"/>
      <c r="C110" s="1"/>
      <c r="D110" s="2"/>
      <c r="E110" s="2"/>
      <c r="F110" s="3"/>
      <c r="G110" s="4"/>
    </row>
    <row r="111" spans="1:7" x14ac:dyDescent="0.35">
      <c r="A111" s="1"/>
      <c r="B111" s="1"/>
      <c r="C111" s="1"/>
      <c r="D111" s="2"/>
      <c r="E111" s="2"/>
      <c r="F111" s="3"/>
      <c r="G111" s="4"/>
    </row>
    <row r="112" spans="1:7" x14ac:dyDescent="0.35">
      <c r="A112" s="1"/>
      <c r="B112" s="1"/>
      <c r="C112" s="1"/>
      <c r="D112" s="2"/>
      <c r="E112" s="2"/>
      <c r="F112" s="3"/>
      <c r="G112" s="4"/>
    </row>
    <row r="113" spans="1:7" x14ac:dyDescent="0.35">
      <c r="A113" s="1"/>
      <c r="B113" s="1"/>
      <c r="C113" s="1"/>
      <c r="D113" s="2"/>
      <c r="E113" s="2"/>
      <c r="F113" s="3"/>
      <c r="G113" s="4"/>
    </row>
    <row r="114" spans="1:7" x14ac:dyDescent="0.35">
      <c r="A114" s="1"/>
      <c r="B114" s="1"/>
      <c r="C114" s="1"/>
      <c r="D114" s="2"/>
      <c r="E114" s="2"/>
      <c r="F114" s="3"/>
      <c r="G114" s="4"/>
    </row>
    <row r="115" spans="1:7" x14ac:dyDescent="0.35">
      <c r="A115" s="1"/>
      <c r="B115" s="1"/>
      <c r="C115" s="1"/>
      <c r="D115" s="2"/>
      <c r="E115" s="2"/>
      <c r="F115" s="3"/>
      <c r="G115" s="4"/>
    </row>
    <row r="116" spans="1:7" x14ac:dyDescent="0.35">
      <c r="A116" s="1"/>
      <c r="B116" s="1"/>
      <c r="C116" s="1"/>
      <c r="D116" s="2"/>
      <c r="E116" s="2"/>
      <c r="F116" s="3"/>
      <c r="G116" s="4"/>
    </row>
    <row r="117" spans="1:7" x14ac:dyDescent="0.35">
      <c r="A117" s="1"/>
      <c r="B117" s="1"/>
      <c r="C117" s="1"/>
      <c r="D117" s="2"/>
      <c r="E117" s="2"/>
      <c r="F117" s="3"/>
      <c r="G117" s="4"/>
    </row>
    <row r="118" spans="1:7" x14ac:dyDescent="0.35">
      <c r="A118" s="1"/>
      <c r="B118" s="1"/>
      <c r="C118" s="1"/>
      <c r="D118" s="2"/>
      <c r="E118" s="2"/>
      <c r="F118" s="3"/>
      <c r="G118" s="4"/>
    </row>
    <row r="119" spans="1:7" x14ac:dyDescent="0.35">
      <c r="A119" s="1"/>
      <c r="B119" s="1"/>
      <c r="C119" s="1"/>
      <c r="D119" s="2"/>
      <c r="E119" s="2"/>
      <c r="F119" s="3"/>
      <c r="G119" s="4"/>
    </row>
    <row r="120" spans="1:7" x14ac:dyDescent="0.35">
      <c r="A120" s="1"/>
      <c r="B120" s="1"/>
      <c r="C120" s="1"/>
      <c r="D120" s="2"/>
      <c r="E120" s="2"/>
      <c r="F120" s="3"/>
      <c r="G120" s="4"/>
    </row>
    <row r="121" spans="1:7" x14ac:dyDescent="0.35">
      <c r="A121" s="1"/>
      <c r="B121" s="1"/>
      <c r="C121" s="1"/>
      <c r="D121" s="2"/>
      <c r="E121" s="2"/>
      <c r="F121" s="3"/>
      <c r="G121" s="4"/>
    </row>
    <row r="122" spans="1:7" x14ac:dyDescent="0.35">
      <c r="A122" s="1"/>
      <c r="B122" s="1"/>
      <c r="C122" s="1"/>
      <c r="D122" s="2"/>
      <c r="E122" s="2"/>
      <c r="F122" s="3"/>
      <c r="G122" s="4"/>
    </row>
    <row r="123" spans="1:7" x14ac:dyDescent="0.35">
      <c r="A123" s="1"/>
      <c r="B123" s="1"/>
      <c r="C123" s="1"/>
      <c r="D123" s="2"/>
      <c r="E123" s="2"/>
      <c r="F123" s="3"/>
      <c r="G123" s="4"/>
    </row>
    <row r="124" spans="1:7" x14ac:dyDescent="0.35">
      <c r="A124" s="1"/>
      <c r="B124" s="1"/>
      <c r="C124" s="1"/>
      <c r="D124" s="2"/>
      <c r="E124" s="2"/>
      <c r="F124" s="3"/>
      <c r="G124" s="4"/>
    </row>
    <row r="125" spans="1:7" x14ac:dyDescent="0.35">
      <c r="A125" s="1"/>
      <c r="B125" s="1"/>
      <c r="C125" s="1"/>
      <c r="D125" s="2"/>
      <c r="E125" s="2"/>
      <c r="F125" s="3"/>
      <c r="G125" s="4"/>
    </row>
    <row r="126" spans="1:7" x14ac:dyDescent="0.35">
      <c r="A126" s="1"/>
      <c r="B126" s="1"/>
      <c r="C126" s="1"/>
      <c r="D126" s="2"/>
      <c r="E126" s="2"/>
      <c r="F126" s="3"/>
      <c r="G126" s="4"/>
    </row>
    <row r="127" spans="1:7" x14ac:dyDescent="0.35">
      <c r="A127" s="1"/>
      <c r="B127" s="1"/>
      <c r="C127" s="1"/>
      <c r="D127" s="2"/>
      <c r="E127" s="2"/>
      <c r="F127" s="3"/>
      <c r="G127" s="4"/>
    </row>
    <row r="128" spans="1:7" x14ac:dyDescent="0.35">
      <c r="A128" s="1"/>
      <c r="B128" s="1"/>
      <c r="C128" s="1"/>
      <c r="D128" s="2"/>
      <c r="E128" s="2"/>
      <c r="F128" s="3"/>
      <c r="G128" s="4"/>
    </row>
    <row r="129" spans="1:7" x14ac:dyDescent="0.35">
      <c r="A129" s="1"/>
      <c r="B129" s="1"/>
      <c r="C129" s="1"/>
      <c r="D129" s="2"/>
      <c r="E129" s="2"/>
      <c r="F129" s="3"/>
      <c r="G129" s="4"/>
    </row>
    <row r="130" spans="1:7" x14ac:dyDescent="0.35">
      <c r="A130" s="1"/>
      <c r="B130" s="1"/>
      <c r="C130" s="1"/>
      <c r="D130" s="2"/>
      <c r="E130" s="2"/>
      <c r="F130" s="3"/>
      <c r="G130" s="4"/>
    </row>
    <row r="131" spans="1:7" x14ac:dyDescent="0.35">
      <c r="A131" s="1"/>
      <c r="B131" s="1"/>
      <c r="C131" s="1"/>
      <c r="D131" s="2"/>
      <c r="E131" s="2"/>
      <c r="F131" s="3"/>
      <c r="G131" s="4"/>
    </row>
    <row r="132" spans="1:7" x14ac:dyDescent="0.35">
      <c r="A132" s="1"/>
      <c r="B132" s="1"/>
      <c r="C132" s="1"/>
      <c r="D132" s="2"/>
      <c r="E132" s="2"/>
      <c r="F132" s="3"/>
      <c r="G132" s="4"/>
    </row>
    <row r="133" spans="1:7" x14ac:dyDescent="0.35">
      <c r="A133" s="1"/>
      <c r="B133" s="1"/>
      <c r="C133" s="1"/>
      <c r="D133" s="2"/>
      <c r="E133" s="2"/>
      <c r="F133" s="3"/>
      <c r="G133" s="4"/>
    </row>
    <row r="134" spans="1:7" x14ac:dyDescent="0.35">
      <c r="A134" s="1"/>
      <c r="B134" s="1"/>
      <c r="C134" s="1"/>
      <c r="D134" s="2"/>
      <c r="E134" s="2"/>
      <c r="F134" s="3"/>
      <c r="G134" s="4"/>
    </row>
    <row r="135" spans="1:7" x14ac:dyDescent="0.35">
      <c r="A135" s="1"/>
      <c r="B135" s="1"/>
      <c r="C135" s="1"/>
      <c r="D135" s="2"/>
      <c r="E135" s="2"/>
      <c r="F135" s="3"/>
      <c r="G135" s="4"/>
    </row>
    <row r="136" spans="1:7" x14ac:dyDescent="0.35">
      <c r="A136" s="1"/>
      <c r="B136" s="1"/>
      <c r="C136" s="1"/>
      <c r="D136" s="2"/>
      <c r="E136" s="2"/>
      <c r="F136" s="3"/>
      <c r="G136" s="4"/>
    </row>
    <row r="137" spans="1:7" x14ac:dyDescent="0.35">
      <c r="A137" s="1"/>
      <c r="B137" s="1"/>
      <c r="C137" s="1"/>
      <c r="D137" s="2"/>
      <c r="E137" s="2"/>
      <c r="F137" s="3"/>
      <c r="G137" s="4"/>
    </row>
    <row r="138" spans="1:7" x14ac:dyDescent="0.35">
      <c r="A138" s="1"/>
      <c r="B138" s="1"/>
      <c r="C138" s="1"/>
      <c r="D138" s="2"/>
      <c r="E138" s="2"/>
      <c r="F138" s="3"/>
      <c r="G138" s="4"/>
    </row>
    <row r="139" spans="1:7" x14ac:dyDescent="0.35">
      <c r="A139" s="1"/>
      <c r="B139" s="1"/>
      <c r="C139" s="1"/>
      <c r="D139" s="2"/>
      <c r="E139" s="2"/>
      <c r="F139" s="3"/>
      <c r="G139" s="4"/>
    </row>
    <row r="140" spans="1:7" x14ac:dyDescent="0.35">
      <c r="A140" s="1"/>
      <c r="B140" s="1"/>
      <c r="C140" s="1"/>
      <c r="D140" s="2"/>
      <c r="E140" s="2"/>
      <c r="F140" s="3"/>
      <c r="G140" s="4"/>
    </row>
    <row r="141" spans="1:7" x14ac:dyDescent="0.35">
      <c r="A141" s="1"/>
      <c r="B141" s="1"/>
      <c r="C141" s="1"/>
      <c r="D141" s="2"/>
      <c r="E141" s="2"/>
      <c r="F141" s="3"/>
      <c r="G141" s="4"/>
    </row>
    <row r="142" spans="1:7" x14ac:dyDescent="0.35">
      <c r="A142" s="1"/>
      <c r="B142" s="1"/>
      <c r="C142" s="1"/>
      <c r="D142" s="2"/>
      <c r="E142" s="2"/>
      <c r="F142" s="3"/>
      <c r="G142" s="4"/>
    </row>
    <row r="143" spans="1:7" x14ac:dyDescent="0.35">
      <c r="A143" s="1"/>
      <c r="B143" s="1"/>
      <c r="C143" s="1"/>
      <c r="D143" s="2"/>
      <c r="E143" s="2"/>
      <c r="F143" s="3"/>
      <c r="G143" s="4"/>
    </row>
    <row r="144" spans="1:7" x14ac:dyDescent="0.35">
      <c r="A144" s="1"/>
      <c r="B144" s="1"/>
      <c r="C144" s="1"/>
      <c r="D144" s="2"/>
      <c r="E144" s="2"/>
      <c r="F144" s="3"/>
      <c r="G144" s="4"/>
    </row>
    <row r="145" spans="1:7" x14ac:dyDescent="0.35">
      <c r="A145" s="1"/>
      <c r="B145" s="1"/>
      <c r="C145" s="1"/>
      <c r="D145" s="2"/>
      <c r="E145" s="2"/>
      <c r="F145" s="3"/>
      <c r="G145" s="4"/>
    </row>
    <row r="146" spans="1:7" x14ac:dyDescent="0.35">
      <c r="A146" s="1"/>
      <c r="B146" s="1"/>
      <c r="C146" s="1"/>
      <c r="D146" s="2"/>
      <c r="E146" s="2"/>
      <c r="F146" s="3"/>
      <c r="G146" s="4"/>
    </row>
    <row r="147" spans="1:7" x14ac:dyDescent="0.35">
      <c r="A147" s="1"/>
      <c r="B147" s="1"/>
      <c r="C147" s="1"/>
      <c r="D147" s="2"/>
      <c r="E147" s="2"/>
      <c r="F147" s="3"/>
      <c r="G147" s="4"/>
    </row>
    <row r="148" spans="1:7" x14ac:dyDescent="0.35">
      <c r="A148" s="1"/>
      <c r="B148" s="1"/>
      <c r="C148" s="1"/>
      <c r="D148" s="2"/>
      <c r="E148" s="2"/>
      <c r="F148" s="3"/>
      <c r="G148" s="4"/>
    </row>
    <row r="149" spans="1:7" x14ac:dyDescent="0.35">
      <c r="A149" s="1"/>
      <c r="B149" s="1"/>
      <c r="C149" s="1"/>
      <c r="D149" s="2"/>
      <c r="E149" s="2"/>
      <c r="F149" s="3"/>
      <c r="G149" s="4"/>
    </row>
    <row r="150" spans="1:7" x14ac:dyDescent="0.35">
      <c r="A150" s="1"/>
      <c r="B150" s="1"/>
      <c r="C150" s="1"/>
      <c r="D150" s="2"/>
      <c r="E150" s="2"/>
      <c r="F150" s="3"/>
      <c r="G150" s="4"/>
    </row>
    <row r="151" spans="1:7" x14ac:dyDescent="0.35">
      <c r="A151" s="1"/>
      <c r="B151" s="1"/>
      <c r="C151" s="1"/>
      <c r="D151" s="2"/>
      <c r="E151" s="2"/>
      <c r="F151" s="3"/>
      <c r="G151" s="4"/>
    </row>
    <row r="152" spans="1:7" x14ac:dyDescent="0.35">
      <c r="A152" s="1"/>
      <c r="B152" s="1"/>
      <c r="C152" s="1"/>
      <c r="D152" s="2"/>
      <c r="E152" s="2"/>
      <c r="F152" s="3"/>
      <c r="G152" s="4"/>
    </row>
    <row r="153" spans="1:7" x14ac:dyDescent="0.35">
      <c r="A153" s="1"/>
      <c r="B153" s="1"/>
      <c r="C153" s="1"/>
      <c r="D153" s="2"/>
      <c r="E153" s="2"/>
      <c r="F153" s="3"/>
      <c r="G153" s="4"/>
    </row>
    <row r="154" spans="1:7" x14ac:dyDescent="0.35">
      <c r="A154" s="1"/>
      <c r="B154" s="1"/>
      <c r="C154" s="1"/>
      <c r="D154" s="2"/>
      <c r="E154" s="2"/>
      <c r="F154" s="3"/>
      <c r="G154" s="4"/>
    </row>
    <row r="155" spans="1:7" x14ac:dyDescent="0.35">
      <c r="A155" s="1"/>
      <c r="B155" s="1"/>
      <c r="C155" s="1"/>
      <c r="D155" s="2"/>
      <c r="E155" s="2"/>
      <c r="F155" s="3"/>
      <c r="G155" s="4"/>
    </row>
    <row r="156" spans="1:7" x14ac:dyDescent="0.35">
      <c r="A156" s="1"/>
      <c r="B156" s="1"/>
      <c r="C156" s="1"/>
      <c r="D156" s="2"/>
      <c r="E156" s="2"/>
      <c r="F156" s="3"/>
      <c r="G156" s="4"/>
    </row>
    <row r="157" spans="1:7" x14ac:dyDescent="0.35">
      <c r="A157" s="1"/>
      <c r="B157" s="1"/>
      <c r="C157" s="1"/>
      <c r="D157" s="2"/>
      <c r="E157" s="2"/>
      <c r="F157" s="3"/>
      <c r="G157" s="4"/>
    </row>
    <row r="158" spans="1:7" x14ac:dyDescent="0.35">
      <c r="A158" s="1"/>
      <c r="B158" s="1"/>
      <c r="C158" s="1"/>
      <c r="D158" s="2"/>
      <c r="E158" s="2"/>
      <c r="F158" s="3"/>
      <c r="G158" s="4"/>
    </row>
    <row r="159" spans="1:7" x14ac:dyDescent="0.35">
      <c r="A159" s="1"/>
      <c r="B159" s="1"/>
      <c r="C159" s="1"/>
      <c r="D159" s="2"/>
      <c r="E159" s="2"/>
      <c r="F159" s="3"/>
      <c r="G159" s="4"/>
    </row>
    <row r="160" spans="1:7" x14ac:dyDescent="0.35">
      <c r="A160" s="1"/>
      <c r="B160" s="1"/>
      <c r="C160" s="1"/>
      <c r="D160" s="2"/>
      <c r="E160" s="2"/>
      <c r="F160" s="3"/>
      <c r="G160" s="4"/>
    </row>
    <row r="161" spans="1:7" x14ac:dyDescent="0.35">
      <c r="A161" s="1"/>
      <c r="B161" s="1"/>
      <c r="C161" s="1"/>
      <c r="D161" s="2"/>
      <c r="E161" s="2"/>
      <c r="F161" s="3"/>
      <c r="G161" s="4"/>
    </row>
    <row r="162" spans="1:7" x14ac:dyDescent="0.35">
      <c r="A162" s="1"/>
      <c r="B162" s="1"/>
      <c r="C162" s="1"/>
      <c r="D162" s="2"/>
      <c r="E162" s="2"/>
      <c r="F162" s="3"/>
      <c r="G162" s="4"/>
    </row>
    <row r="163" spans="1:7" x14ac:dyDescent="0.35">
      <c r="A163" s="1"/>
      <c r="B163" s="1"/>
      <c r="C163" s="1"/>
      <c r="D163" s="2"/>
      <c r="E163" s="2"/>
      <c r="F163" s="3"/>
      <c r="G163" s="4"/>
    </row>
    <row r="164" spans="1:7" x14ac:dyDescent="0.35">
      <c r="A164" s="1"/>
      <c r="B164" s="1"/>
      <c r="C164" s="1"/>
      <c r="D164" s="2"/>
      <c r="E164" s="2"/>
      <c r="F164" s="3"/>
      <c r="G164" s="4"/>
    </row>
    <row r="165" spans="1:7" x14ac:dyDescent="0.35">
      <c r="A165" s="1"/>
      <c r="B165" s="1"/>
      <c r="C165" s="1"/>
      <c r="D165" s="2"/>
      <c r="E165" s="2"/>
      <c r="F165" s="3"/>
      <c r="G165" s="4"/>
    </row>
    <row r="166" spans="1:7" x14ac:dyDescent="0.35">
      <c r="A166" s="1"/>
      <c r="B166" s="1"/>
      <c r="C166" s="1"/>
      <c r="D166" s="2"/>
      <c r="E166" s="2"/>
      <c r="F166" s="3"/>
      <c r="G166" s="4"/>
    </row>
    <row r="167" spans="1:7" x14ac:dyDescent="0.35">
      <c r="A167" s="1"/>
      <c r="B167" s="1"/>
      <c r="C167" s="1"/>
      <c r="D167" s="2"/>
      <c r="E167" s="2"/>
      <c r="F167" s="3"/>
      <c r="G167" s="4"/>
    </row>
    <row r="168" spans="1:7" x14ac:dyDescent="0.35">
      <c r="A168" s="1"/>
      <c r="B168" s="1"/>
      <c r="C168" s="1"/>
      <c r="D168" s="2"/>
      <c r="E168" s="2"/>
      <c r="F168" s="3"/>
      <c r="G168" s="4"/>
    </row>
    <row r="169" spans="1:7" x14ac:dyDescent="0.35">
      <c r="A169" s="1"/>
      <c r="B169" s="1"/>
      <c r="C169" s="1"/>
      <c r="D169" s="2"/>
      <c r="E169" s="2"/>
      <c r="F169" s="3"/>
      <c r="G169" s="4"/>
    </row>
    <row r="170" spans="1:7" x14ac:dyDescent="0.35">
      <c r="A170" s="1"/>
      <c r="B170" s="1"/>
      <c r="C170" s="1"/>
      <c r="D170" s="2"/>
      <c r="E170" s="2"/>
      <c r="F170" s="3"/>
      <c r="G170" s="4"/>
    </row>
    <row r="171" spans="1:7" x14ac:dyDescent="0.35">
      <c r="A171" s="1"/>
      <c r="B171" s="1"/>
      <c r="C171" s="1"/>
      <c r="D171" s="2"/>
      <c r="E171" s="2"/>
      <c r="F171" s="3"/>
      <c r="G171" s="4"/>
    </row>
    <row r="172" spans="1:7" x14ac:dyDescent="0.35">
      <c r="A172" s="1"/>
      <c r="B172" s="1"/>
      <c r="C172" s="1"/>
      <c r="D172" s="2"/>
      <c r="E172" s="2"/>
      <c r="F172" s="3"/>
      <c r="G172" s="4"/>
    </row>
    <row r="173" spans="1:7" x14ac:dyDescent="0.35">
      <c r="A173" s="1"/>
      <c r="B173" s="1"/>
      <c r="C173" s="1"/>
      <c r="D173" s="2"/>
      <c r="E173" s="2"/>
      <c r="F173" s="3"/>
      <c r="G173" s="4"/>
    </row>
    <row r="174" spans="1:7" x14ac:dyDescent="0.35">
      <c r="A174" s="1"/>
      <c r="B174" s="1"/>
      <c r="C174" s="1"/>
      <c r="D174" s="2"/>
      <c r="E174" s="2"/>
      <c r="F174" s="3"/>
      <c r="G174" s="4"/>
    </row>
    <row r="175" spans="1:7" x14ac:dyDescent="0.35">
      <c r="A175" s="1"/>
      <c r="B175" s="1"/>
      <c r="C175" s="1"/>
      <c r="D175" s="2"/>
      <c r="E175" s="2"/>
      <c r="F175" s="3"/>
      <c r="G175" s="4"/>
    </row>
    <row r="176" spans="1:7" x14ac:dyDescent="0.35">
      <c r="A176" s="1"/>
      <c r="B176" s="1"/>
      <c r="C176" s="1"/>
      <c r="D176" s="2"/>
      <c r="E176" s="2"/>
      <c r="F176" s="3"/>
      <c r="G176" s="4"/>
    </row>
    <row r="177" spans="1:7" x14ac:dyDescent="0.35">
      <c r="A177" s="1"/>
      <c r="B177" s="1"/>
      <c r="C177" s="1"/>
      <c r="D177" s="2"/>
      <c r="E177" s="2"/>
      <c r="F177" s="3"/>
      <c r="G177" s="4"/>
    </row>
    <row r="178" spans="1:7" x14ac:dyDescent="0.35">
      <c r="A178" s="1"/>
      <c r="B178" s="1"/>
      <c r="C178" s="1"/>
      <c r="D178" s="2"/>
      <c r="E178" s="2"/>
      <c r="F178" s="3"/>
      <c r="G178" s="4"/>
    </row>
    <row r="179" spans="1:7" x14ac:dyDescent="0.35">
      <c r="A179" s="1"/>
      <c r="B179" s="1"/>
      <c r="C179" s="1"/>
      <c r="D179" s="2"/>
      <c r="E179" s="2"/>
      <c r="F179" s="3"/>
      <c r="G179" s="4"/>
    </row>
    <row r="180" spans="1:7" x14ac:dyDescent="0.35">
      <c r="A180" s="1"/>
      <c r="B180" s="1"/>
      <c r="C180" s="1"/>
      <c r="D180" s="2"/>
      <c r="E180" s="2"/>
      <c r="F180" s="3"/>
      <c r="G180" s="4"/>
    </row>
    <row r="181" spans="1:7" x14ac:dyDescent="0.35">
      <c r="A181" s="1"/>
      <c r="B181" s="1"/>
      <c r="C181" s="1"/>
      <c r="D181" s="2"/>
      <c r="E181" s="2"/>
      <c r="F181" s="3"/>
      <c r="G181" s="4"/>
    </row>
    <row r="182" spans="1:7" x14ac:dyDescent="0.35">
      <c r="A182" s="1"/>
      <c r="B182" s="1"/>
      <c r="C182" s="1"/>
      <c r="D182" s="2"/>
      <c r="E182" s="2"/>
      <c r="F182" s="3"/>
      <c r="G182" s="4"/>
    </row>
    <row r="183" spans="1:7" x14ac:dyDescent="0.35">
      <c r="A183" s="1"/>
      <c r="B183" s="1"/>
      <c r="C183" s="1"/>
      <c r="D183" s="2"/>
      <c r="E183" s="2"/>
      <c r="F183" s="3"/>
      <c r="G183" s="4"/>
    </row>
    <row r="184" spans="1:7" x14ac:dyDescent="0.35">
      <c r="A184" s="1"/>
      <c r="B184" s="1"/>
      <c r="C184" s="1"/>
      <c r="D184" s="2"/>
      <c r="E184" s="2"/>
      <c r="F184" s="3"/>
      <c r="G184" s="4"/>
    </row>
    <row r="185" spans="1:7" x14ac:dyDescent="0.35">
      <c r="A185" s="1"/>
      <c r="B185" s="1"/>
      <c r="C185" s="1"/>
      <c r="D185" s="2"/>
      <c r="E185" s="2"/>
      <c r="F185" s="3"/>
      <c r="G185" s="4"/>
    </row>
    <row r="186" spans="1:7" x14ac:dyDescent="0.35">
      <c r="A186" s="1"/>
      <c r="B186" s="1"/>
      <c r="C186" s="1"/>
      <c r="D186" s="2"/>
      <c r="E186" s="2"/>
      <c r="F186" s="3"/>
      <c r="G186" s="4"/>
    </row>
    <row r="187" spans="1:7" x14ac:dyDescent="0.35">
      <c r="A187" s="1"/>
      <c r="B187" s="1"/>
      <c r="C187" s="1"/>
      <c r="D187" s="2"/>
      <c r="E187" s="2"/>
      <c r="F187" s="3"/>
      <c r="G187" s="4"/>
    </row>
    <row r="188" spans="1:7" x14ac:dyDescent="0.35">
      <c r="A188" s="1"/>
      <c r="B188" s="1"/>
      <c r="C188" s="1"/>
      <c r="D188" s="2"/>
      <c r="E188" s="2"/>
      <c r="F188" s="3"/>
      <c r="G188" s="4"/>
    </row>
    <row r="189" spans="1:7" x14ac:dyDescent="0.35">
      <c r="A189" s="1"/>
      <c r="B189" s="1"/>
      <c r="C189" s="1"/>
      <c r="D189" s="2"/>
      <c r="E189" s="2"/>
      <c r="F189" s="3"/>
      <c r="G189" s="4"/>
    </row>
    <row r="190" spans="1:7" x14ac:dyDescent="0.35">
      <c r="A190" s="1"/>
      <c r="B190" s="1"/>
      <c r="C190" s="1"/>
      <c r="D190" s="2"/>
      <c r="E190" s="2"/>
      <c r="F190" s="3"/>
      <c r="G190" s="4"/>
    </row>
    <row r="191" spans="1:7" x14ac:dyDescent="0.35">
      <c r="A191" s="1"/>
      <c r="B191" s="1"/>
      <c r="C191" s="1"/>
      <c r="D191" s="2"/>
      <c r="E191" s="2"/>
      <c r="F191" s="3"/>
      <c r="G191" s="4"/>
    </row>
    <row r="192" spans="1:7" x14ac:dyDescent="0.35">
      <c r="A192" s="1"/>
      <c r="B192" s="1"/>
      <c r="C192" s="1"/>
      <c r="D192" s="2"/>
      <c r="E192" s="2"/>
      <c r="F192" s="3"/>
      <c r="G192" s="4"/>
    </row>
    <row r="193" spans="1:7" x14ac:dyDescent="0.35">
      <c r="A193" s="1"/>
      <c r="B193" s="1"/>
      <c r="C193" s="1"/>
      <c r="D193" s="2"/>
      <c r="E193" s="2"/>
      <c r="F193" s="3"/>
      <c r="G193" s="4"/>
    </row>
    <row r="194" spans="1:7" x14ac:dyDescent="0.35">
      <c r="A194" s="1"/>
      <c r="B194" s="1"/>
      <c r="C194" s="1"/>
      <c r="D194" s="2"/>
      <c r="E194" s="2"/>
      <c r="F194" s="3"/>
      <c r="G194" s="4"/>
    </row>
    <row r="195" spans="1:7" x14ac:dyDescent="0.35">
      <c r="A195" s="1"/>
      <c r="B195" s="1"/>
      <c r="C195" s="1"/>
      <c r="D195" s="2"/>
      <c r="E195" s="2"/>
      <c r="F195" s="3"/>
      <c r="G195" s="4"/>
    </row>
    <row r="196" spans="1:7" x14ac:dyDescent="0.35">
      <c r="A196" s="1"/>
      <c r="B196" s="1"/>
      <c r="C196" s="1"/>
      <c r="D196" s="2"/>
      <c r="E196" s="2"/>
      <c r="F196" s="3"/>
      <c r="G196" s="4"/>
    </row>
    <row r="197" spans="1:7" x14ac:dyDescent="0.35">
      <c r="A197" s="1"/>
      <c r="B197" s="1"/>
      <c r="C197" s="1"/>
      <c r="D197" s="2"/>
      <c r="E197" s="2"/>
      <c r="F197" s="3"/>
      <c r="G197" s="4"/>
    </row>
    <row r="198" spans="1:7" x14ac:dyDescent="0.35">
      <c r="A198" s="1"/>
      <c r="B198" s="1"/>
      <c r="C198" s="1"/>
      <c r="D198" s="2"/>
      <c r="E198" s="2"/>
      <c r="F198" s="3"/>
      <c r="G198" s="4"/>
    </row>
    <row r="199" spans="1:7" x14ac:dyDescent="0.35">
      <c r="A199" s="1"/>
      <c r="B199" s="1"/>
      <c r="C199" s="1"/>
      <c r="D199" s="2"/>
      <c r="E199" s="2"/>
      <c r="F199" s="3"/>
      <c r="G199" s="4"/>
    </row>
    <row r="200" spans="1:7" x14ac:dyDescent="0.35">
      <c r="A200" s="1"/>
      <c r="B200" s="1"/>
      <c r="C200" s="1"/>
      <c r="D200" s="2"/>
      <c r="E200" s="2"/>
      <c r="F200" s="3"/>
      <c r="G200" s="4"/>
    </row>
    <row r="201" spans="1:7" x14ac:dyDescent="0.35">
      <c r="A201" s="1"/>
      <c r="B201" s="1"/>
      <c r="C201" s="1"/>
      <c r="D201" s="2"/>
      <c r="E201" s="2"/>
      <c r="F201" s="3"/>
      <c r="G201" s="4"/>
    </row>
    <row r="202" spans="1:7" x14ac:dyDescent="0.35">
      <c r="A202" s="1"/>
      <c r="B202" s="1"/>
      <c r="C202" s="1"/>
      <c r="D202" s="2"/>
      <c r="E202" s="2"/>
      <c r="F202" s="3"/>
      <c r="G202" s="4"/>
    </row>
    <row r="203" spans="1:7" x14ac:dyDescent="0.35">
      <c r="A203" s="1"/>
      <c r="B203" s="1"/>
      <c r="C203" s="1"/>
      <c r="D203" s="2"/>
      <c r="E203" s="2"/>
      <c r="F203" s="3"/>
      <c r="G203" s="4"/>
    </row>
    <row r="204" spans="1:7" x14ac:dyDescent="0.35">
      <c r="A204" s="1"/>
      <c r="B204" s="1"/>
      <c r="C204" s="1"/>
      <c r="D204" s="2"/>
      <c r="E204" s="2"/>
      <c r="F204" s="3"/>
      <c r="G204" s="4"/>
    </row>
    <row r="205" spans="1:7" x14ac:dyDescent="0.35">
      <c r="A205" s="1"/>
      <c r="B205" s="1"/>
      <c r="C205" s="1"/>
      <c r="D205" s="2"/>
      <c r="E205" s="2"/>
      <c r="F205" s="3"/>
      <c r="G205" s="4"/>
    </row>
    <row r="206" spans="1:7" x14ac:dyDescent="0.35">
      <c r="A206" s="1"/>
      <c r="B206" s="1"/>
      <c r="C206" s="1"/>
      <c r="D206" s="2"/>
      <c r="E206" s="2"/>
      <c r="F206" s="3"/>
      <c r="G206" s="4"/>
    </row>
    <row r="207" spans="1:7" x14ac:dyDescent="0.35">
      <c r="A207" s="1"/>
      <c r="B207" s="1"/>
      <c r="C207" s="1"/>
      <c r="D207" s="2"/>
      <c r="E207" s="2"/>
      <c r="F207" s="3"/>
      <c r="G207" s="4"/>
    </row>
    <row r="208" spans="1:7" x14ac:dyDescent="0.35">
      <c r="A208" s="1"/>
      <c r="B208" s="1"/>
      <c r="C208" s="1"/>
      <c r="D208" s="2"/>
      <c r="E208" s="2"/>
      <c r="F208" s="3"/>
      <c r="G208" s="4"/>
    </row>
    <row r="209" spans="1:7" x14ac:dyDescent="0.35">
      <c r="A209" s="1"/>
      <c r="B209" s="1"/>
      <c r="C209" s="1"/>
      <c r="D209" s="2"/>
      <c r="E209" s="2"/>
      <c r="F209" s="3"/>
      <c r="G209" s="4"/>
    </row>
    <row r="210" spans="1:7" x14ac:dyDescent="0.35">
      <c r="A210" s="1"/>
      <c r="B210" s="1"/>
      <c r="C210" s="1"/>
      <c r="D210" s="2"/>
      <c r="E210" s="2"/>
      <c r="F210" s="3"/>
      <c r="G210" s="4"/>
    </row>
    <row r="211" spans="1:7" x14ac:dyDescent="0.35">
      <c r="A211" s="1"/>
      <c r="B211" s="1"/>
      <c r="C211" s="1"/>
      <c r="D211" s="2"/>
      <c r="E211" s="2"/>
      <c r="F211" s="3"/>
      <c r="G211" s="4"/>
    </row>
    <row r="212" spans="1:7" x14ac:dyDescent="0.35">
      <c r="A212" s="1"/>
      <c r="B212" s="1"/>
      <c r="C212" s="1"/>
      <c r="D212" s="2"/>
      <c r="E212" s="2"/>
      <c r="F212" s="3"/>
      <c r="G212" s="4"/>
    </row>
    <row r="213" spans="1:7" x14ac:dyDescent="0.35">
      <c r="A213" s="1"/>
      <c r="B213" s="1"/>
      <c r="C213" s="1"/>
      <c r="D213" s="2"/>
      <c r="E213" s="2"/>
      <c r="F213" s="3"/>
      <c r="G213" s="4"/>
    </row>
    <row r="214" spans="1:7" x14ac:dyDescent="0.35">
      <c r="A214" s="1"/>
      <c r="B214" s="1"/>
      <c r="C214" s="1"/>
      <c r="D214" s="2"/>
      <c r="E214" s="2"/>
      <c r="F214" s="3"/>
      <c r="G214" s="4"/>
    </row>
    <row r="215" spans="1:7" x14ac:dyDescent="0.35">
      <c r="A215" s="1"/>
      <c r="B215" s="1"/>
      <c r="C215" s="1"/>
      <c r="D215" s="2"/>
      <c r="E215" s="2"/>
      <c r="F215" s="3"/>
      <c r="G215" s="4"/>
    </row>
    <row r="216" spans="1:7" x14ac:dyDescent="0.35">
      <c r="A216" s="1"/>
      <c r="B216" s="1"/>
      <c r="C216" s="1"/>
      <c r="D216" s="2"/>
      <c r="E216" s="2"/>
      <c r="F216" s="3"/>
      <c r="G216" s="4"/>
    </row>
    <row r="217" spans="1:7" x14ac:dyDescent="0.35">
      <c r="A217" s="1"/>
      <c r="B217" s="1"/>
      <c r="C217" s="1"/>
      <c r="D217" s="2"/>
      <c r="E217" s="2"/>
      <c r="F217" s="3"/>
      <c r="G217" s="4"/>
    </row>
    <row r="218" spans="1:7" x14ac:dyDescent="0.35">
      <c r="A218" s="1"/>
      <c r="B218" s="1"/>
      <c r="C218" s="1"/>
      <c r="D218" s="2"/>
      <c r="E218" s="2"/>
      <c r="F218" s="3"/>
      <c r="G218" s="4"/>
    </row>
    <row r="219" spans="1:7" x14ac:dyDescent="0.35">
      <c r="A219" s="1"/>
      <c r="B219" s="1"/>
      <c r="C219" s="1"/>
      <c r="D219" s="2"/>
      <c r="E219" s="2"/>
      <c r="F219" s="3"/>
      <c r="G219" s="4"/>
    </row>
    <row r="220" spans="1:7" x14ac:dyDescent="0.35">
      <c r="A220" s="1"/>
      <c r="B220" s="1"/>
      <c r="C220" s="1"/>
      <c r="D220" s="2"/>
      <c r="E220" s="2"/>
      <c r="F220" s="3"/>
      <c r="G220" s="4"/>
    </row>
    <row r="221" spans="1:7" x14ac:dyDescent="0.35">
      <c r="A221" s="1"/>
      <c r="B221" s="1"/>
      <c r="C221" s="1"/>
      <c r="D221" s="2"/>
      <c r="E221" s="2"/>
      <c r="F221" s="3"/>
      <c r="G221" s="4"/>
    </row>
    <row r="222" spans="1:7" x14ac:dyDescent="0.35">
      <c r="A222" s="1"/>
      <c r="B222" s="1"/>
      <c r="C222" s="1"/>
      <c r="D222" s="2"/>
      <c r="E222" s="2"/>
      <c r="F222" s="3"/>
      <c r="G222" s="4"/>
    </row>
    <row r="223" spans="1:7" x14ac:dyDescent="0.35">
      <c r="A223" s="1"/>
      <c r="B223" s="1"/>
      <c r="C223" s="1"/>
      <c r="D223" s="2"/>
      <c r="E223" s="2"/>
      <c r="F223" s="3"/>
      <c r="G223" s="4"/>
    </row>
    <row r="224" spans="1:7" x14ac:dyDescent="0.35">
      <c r="A224" s="1"/>
      <c r="B224" s="1"/>
      <c r="C224" s="1"/>
      <c r="D224" s="2"/>
      <c r="E224" s="2"/>
      <c r="F224" s="3"/>
      <c r="G224" s="4"/>
    </row>
    <row r="225" spans="1:7" x14ac:dyDescent="0.35">
      <c r="A225" s="1"/>
      <c r="B225" s="1"/>
      <c r="C225" s="1"/>
      <c r="D225" s="2"/>
      <c r="E225" s="2"/>
      <c r="F225" s="3"/>
      <c r="G225" s="4"/>
    </row>
    <row r="226" spans="1:7" x14ac:dyDescent="0.35">
      <c r="A226" s="1"/>
      <c r="B226" s="1"/>
      <c r="C226" s="1"/>
      <c r="D226" s="2"/>
      <c r="E226" s="2"/>
      <c r="F226" s="3"/>
      <c r="G226" s="4"/>
    </row>
    <row r="227" spans="1:7" x14ac:dyDescent="0.35">
      <c r="A227" s="1"/>
      <c r="B227" s="1"/>
      <c r="C227" s="1"/>
      <c r="D227" s="2"/>
      <c r="E227" s="2"/>
      <c r="F227" s="3"/>
      <c r="G227" s="4"/>
    </row>
    <row r="228" spans="1:7" x14ac:dyDescent="0.35">
      <c r="A228" s="1"/>
      <c r="B228" s="1"/>
      <c r="C228" s="1"/>
      <c r="D228" s="2"/>
      <c r="E228" s="2"/>
      <c r="F228" s="3"/>
      <c r="G228" s="4"/>
    </row>
    <row r="229" spans="1:7" x14ac:dyDescent="0.35">
      <c r="A229" s="1"/>
      <c r="B229" s="1"/>
      <c r="C229" s="1"/>
      <c r="D229" s="2"/>
      <c r="E229" s="2"/>
      <c r="F229" s="3"/>
      <c r="G229" s="4"/>
    </row>
    <row r="230" spans="1:7" x14ac:dyDescent="0.35">
      <c r="A230" s="1"/>
      <c r="B230" s="1"/>
      <c r="C230" s="1"/>
      <c r="D230" s="2"/>
      <c r="E230" s="2"/>
      <c r="F230" s="3"/>
      <c r="G230" s="4"/>
    </row>
    <row r="231" spans="1:7" x14ac:dyDescent="0.35">
      <c r="A231" s="1"/>
      <c r="B231" s="1"/>
      <c r="C231" s="1"/>
      <c r="D231" s="2"/>
      <c r="E231" s="2"/>
      <c r="F231" s="3"/>
      <c r="G231" s="4"/>
    </row>
    <row r="232" spans="1:7" x14ac:dyDescent="0.35">
      <c r="A232" s="1"/>
      <c r="B232" s="1"/>
      <c r="C232" s="1"/>
      <c r="D232" s="2"/>
      <c r="E232" s="2"/>
      <c r="F232" s="3"/>
      <c r="G232" s="4"/>
    </row>
    <row r="233" spans="1:7" x14ac:dyDescent="0.35">
      <c r="A233" s="1"/>
      <c r="B233" s="1"/>
      <c r="C233" s="1"/>
      <c r="D233" s="2"/>
      <c r="E233" s="2"/>
      <c r="F233" s="3"/>
      <c r="G233" s="4"/>
    </row>
    <row r="234" spans="1:7" x14ac:dyDescent="0.35">
      <c r="A234" s="1"/>
      <c r="B234" s="1"/>
      <c r="C234" s="1"/>
      <c r="D234" s="2"/>
      <c r="E234" s="2"/>
      <c r="F234" s="3"/>
      <c r="G234" s="4"/>
    </row>
    <row r="235" spans="1:7" x14ac:dyDescent="0.35">
      <c r="A235" s="1"/>
      <c r="B235" s="1"/>
      <c r="C235" s="1"/>
      <c r="D235" s="2"/>
      <c r="E235" s="2"/>
      <c r="F235" s="3"/>
      <c r="G235" s="4"/>
    </row>
    <row r="236" spans="1:7" x14ac:dyDescent="0.35">
      <c r="A236" s="1"/>
      <c r="B236" s="1"/>
      <c r="C236" s="1"/>
      <c r="D236" s="2"/>
      <c r="E236" s="2"/>
      <c r="F236" s="3"/>
      <c r="G236" s="4"/>
    </row>
    <row r="237" spans="1:7" x14ac:dyDescent="0.35">
      <c r="A237" s="1"/>
      <c r="B237" s="1"/>
      <c r="C237" s="1"/>
      <c r="D237" s="2"/>
      <c r="E237" s="2"/>
      <c r="F237" s="3"/>
      <c r="G237" s="4"/>
    </row>
    <row r="238" spans="1:7" x14ac:dyDescent="0.35">
      <c r="A238" s="1"/>
      <c r="B238" s="1"/>
      <c r="C238" s="1"/>
      <c r="D238" s="2"/>
      <c r="E238" s="2"/>
      <c r="F238" s="3"/>
      <c r="G238" s="4"/>
    </row>
    <row r="239" spans="1:7" x14ac:dyDescent="0.35">
      <c r="A239" s="1"/>
      <c r="B239" s="1"/>
      <c r="C239" s="1"/>
      <c r="D239" s="2"/>
      <c r="E239" s="2"/>
      <c r="F239" s="3"/>
      <c r="G239" s="4"/>
    </row>
    <row r="240" spans="1:7" x14ac:dyDescent="0.35">
      <c r="A240" s="1"/>
      <c r="B240" s="1"/>
      <c r="C240" s="1"/>
      <c r="D240" s="2"/>
      <c r="E240" s="2"/>
      <c r="F240" s="3"/>
      <c r="G240" s="4"/>
    </row>
    <row r="241" spans="1:7" x14ac:dyDescent="0.35">
      <c r="A241" s="1"/>
      <c r="B241" s="1"/>
      <c r="C241" s="1"/>
      <c r="D241" s="2"/>
      <c r="E241" s="2"/>
      <c r="F241" s="3"/>
      <c r="G241" s="4"/>
    </row>
    <row r="242" spans="1:7" x14ac:dyDescent="0.35">
      <c r="A242" s="1"/>
      <c r="B242" s="1"/>
      <c r="C242" s="1"/>
      <c r="D242" s="2"/>
      <c r="E242" s="2"/>
      <c r="F242" s="3"/>
      <c r="G242" s="4"/>
    </row>
    <row r="243" spans="1:7" x14ac:dyDescent="0.35">
      <c r="A243" s="1"/>
      <c r="B243" s="1"/>
      <c r="C243" s="1"/>
      <c r="D243" s="2"/>
      <c r="E243" s="2"/>
      <c r="F243" s="3"/>
      <c r="G243" s="4"/>
    </row>
    <row r="244" spans="1:7" x14ac:dyDescent="0.35">
      <c r="A244" s="1"/>
      <c r="B244" s="1"/>
      <c r="C244" s="1"/>
      <c r="D244" s="2"/>
      <c r="E244" s="2"/>
      <c r="F244" s="3"/>
      <c r="G244" s="4"/>
    </row>
    <row r="245" spans="1:7" x14ac:dyDescent="0.35">
      <c r="A245" s="1"/>
      <c r="B245" s="1"/>
      <c r="C245" s="1"/>
      <c r="D245" s="2"/>
      <c r="E245" s="2"/>
      <c r="F245" s="3"/>
      <c r="G245" s="4"/>
    </row>
    <row r="246" spans="1:7" x14ac:dyDescent="0.35">
      <c r="A246" s="1"/>
      <c r="B246" s="1"/>
      <c r="C246" s="1"/>
      <c r="D246" s="2"/>
      <c r="E246" s="2"/>
      <c r="F246" s="3"/>
      <c r="G246" s="4"/>
    </row>
    <row r="247" spans="1:7" x14ac:dyDescent="0.35">
      <c r="A247" s="1"/>
      <c r="B247" s="1"/>
      <c r="C247" s="1"/>
      <c r="D247" s="2"/>
      <c r="E247" s="2"/>
      <c r="F247" s="3"/>
      <c r="G247" s="4"/>
    </row>
    <row r="248" spans="1:7" x14ac:dyDescent="0.35">
      <c r="A248" s="1"/>
      <c r="B248" s="1"/>
      <c r="C248" s="1"/>
      <c r="D248" s="2"/>
      <c r="E248" s="2"/>
      <c r="F248" s="3"/>
      <c r="G248" s="4"/>
    </row>
    <row r="249" spans="1:7" x14ac:dyDescent="0.35">
      <c r="A249" s="1"/>
      <c r="B249" s="1"/>
      <c r="C249" s="1"/>
      <c r="D249" s="2"/>
      <c r="E249" s="2"/>
      <c r="F249" s="3"/>
      <c r="G249" s="4"/>
    </row>
    <row r="250" spans="1:7" x14ac:dyDescent="0.35">
      <c r="A250" s="1"/>
      <c r="B250" s="1"/>
      <c r="C250" s="1"/>
      <c r="D250" s="2"/>
      <c r="E250" s="2"/>
      <c r="F250" s="3"/>
      <c r="G250" s="4"/>
    </row>
    <row r="251" spans="1:7" x14ac:dyDescent="0.35">
      <c r="A251" s="1"/>
      <c r="B251" s="1"/>
      <c r="C251" s="1"/>
      <c r="D251" s="2"/>
      <c r="E251" s="2"/>
      <c r="F251" s="3"/>
      <c r="G251" s="4"/>
    </row>
    <row r="252" spans="1:7" x14ac:dyDescent="0.35">
      <c r="A252" s="1"/>
      <c r="B252" s="1"/>
      <c r="C252" s="1"/>
      <c r="D252" s="2"/>
      <c r="E252" s="2"/>
      <c r="F252" s="3"/>
      <c r="G252" s="4"/>
    </row>
    <row r="253" spans="1:7" x14ac:dyDescent="0.35">
      <c r="A253" s="1"/>
      <c r="B253" s="1"/>
      <c r="C253" s="1"/>
      <c r="D253" s="2"/>
      <c r="E253" s="2"/>
      <c r="F253" s="3"/>
      <c r="G253" s="4"/>
    </row>
    <row r="254" spans="1:7" x14ac:dyDescent="0.35">
      <c r="A254" s="1"/>
      <c r="B254" s="1"/>
      <c r="C254" s="1"/>
      <c r="D254" s="2"/>
      <c r="E254" s="2"/>
      <c r="F254" s="3"/>
      <c r="G254" s="4"/>
    </row>
    <row r="255" spans="1:7" x14ac:dyDescent="0.35">
      <c r="A255" s="1"/>
      <c r="B255" s="1"/>
      <c r="C255" s="1"/>
      <c r="D255" s="2"/>
      <c r="E255" s="2"/>
      <c r="F255" s="3"/>
      <c r="G255" s="4"/>
    </row>
    <row r="256" spans="1:7" x14ac:dyDescent="0.35">
      <c r="A256" s="1"/>
      <c r="B256" s="1"/>
      <c r="C256" s="1"/>
      <c r="D256" s="2"/>
      <c r="E256" s="2"/>
      <c r="F256" s="3"/>
      <c r="G256" s="4"/>
    </row>
    <row r="257" spans="1:7" x14ac:dyDescent="0.35">
      <c r="A257" s="1"/>
      <c r="B257" s="1"/>
      <c r="C257" s="1"/>
      <c r="D257" s="2"/>
      <c r="E257" s="2"/>
      <c r="F257" s="3"/>
      <c r="G257" s="4"/>
    </row>
    <row r="258" spans="1:7" x14ac:dyDescent="0.35">
      <c r="A258" s="1"/>
      <c r="B258" s="1"/>
      <c r="C258" s="1"/>
      <c r="D258" s="2"/>
      <c r="E258" s="2"/>
      <c r="F258" s="3"/>
      <c r="G258" s="4"/>
    </row>
    <row r="259" spans="1:7" x14ac:dyDescent="0.35">
      <c r="A259" s="1"/>
      <c r="B259" s="1"/>
      <c r="C259" s="1"/>
      <c r="D259" s="2"/>
      <c r="E259" s="2"/>
      <c r="F259" s="3"/>
      <c r="G259" s="4"/>
    </row>
    <row r="260" spans="1:7" x14ac:dyDescent="0.35">
      <c r="A260" s="1"/>
      <c r="B260" s="1"/>
      <c r="C260" s="1"/>
      <c r="D260" s="2"/>
      <c r="E260" s="2"/>
      <c r="F260" s="3"/>
      <c r="G260" s="4"/>
    </row>
    <row r="261" spans="1:7" x14ac:dyDescent="0.35">
      <c r="A261" s="1"/>
      <c r="B261" s="1"/>
      <c r="C261" s="1"/>
      <c r="D261" s="2"/>
      <c r="E261" s="2"/>
      <c r="F261" s="3"/>
      <c r="G261" s="4"/>
    </row>
    <row r="262" spans="1:7" x14ac:dyDescent="0.35">
      <c r="A262" s="1"/>
      <c r="B262" s="1"/>
      <c r="C262" s="1"/>
      <c r="D262" s="2"/>
      <c r="E262" s="2"/>
      <c r="F262" s="3"/>
      <c r="G262" s="4"/>
    </row>
    <row r="263" spans="1:7" x14ac:dyDescent="0.35">
      <c r="A263" s="1"/>
      <c r="B263" s="1"/>
      <c r="C263" s="1"/>
      <c r="D263" s="2"/>
      <c r="E263" s="2"/>
      <c r="F263" s="3"/>
      <c r="G263" s="4"/>
    </row>
    <row r="264" spans="1:7" x14ac:dyDescent="0.35">
      <c r="A264" s="1"/>
      <c r="B264" s="1"/>
      <c r="C264" s="1"/>
      <c r="D264" s="2"/>
      <c r="E264" s="2"/>
      <c r="F264" s="3"/>
      <c r="G264" s="4"/>
    </row>
    <row r="265" spans="1:7" x14ac:dyDescent="0.35">
      <c r="A265" s="1"/>
      <c r="B265" s="1"/>
      <c r="C265" s="1"/>
      <c r="D265" s="2"/>
      <c r="E265" s="2"/>
      <c r="F265" s="3"/>
      <c r="G265" s="4"/>
    </row>
    <row r="266" spans="1:7" x14ac:dyDescent="0.35">
      <c r="A266" s="1"/>
      <c r="B266" s="1"/>
      <c r="C266" s="1"/>
      <c r="D266" s="2"/>
      <c r="E266" s="2"/>
      <c r="F266" s="3"/>
      <c r="G266" s="4"/>
    </row>
    <row r="267" spans="1:7" x14ac:dyDescent="0.35">
      <c r="A267" s="1"/>
      <c r="B267" s="1"/>
      <c r="C267" s="1"/>
      <c r="D267" s="2"/>
      <c r="E267" s="2"/>
      <c r="F267" s="3"/>
      <c r="G267" s="4"/>
    </row>
    <row r="268" spans="1:7" x14ac:dyDescent="0.35">
      <c r="A268" s="1"/>
      <c r="B268" s="1"/>
      <c r="C268" s="1"/>
      <c r="D268" s="2"/>
      <c r="E268" s="2"/>
      <c r="F268" s="3"/>
      <c r="G268" s="4"/>
    </row>
    <row r="269" spans="1:7" x14ac:dyDescent="0.35">
      <c r="A269" s="1"/>
      <c r="B269" s="1"/>
      <c r="C269" s="1"/>
      <c r="D269" s="2"/>
      <c r="E269" s="2"/>
      <c r="F269" s="3"/>
      <c r="G269" s="4"/>
    </row>
    <row r="270" spans="1:7" x14ac:dyDescent="0.35">
      <c r="A270" s="1"/>
      <c r="B270" s="1"/>
      <c r="C270" s="1"/>
      <c r="D270" s="2"/>
      <c r="E270" s="2"/>
      <c r="F270" s="3"/>
      <c r="G270" s="4"/>
    </row>
    <row r="271" spans="1:7" x14ac:dyDescent="0.35">
      <c r="A271" s="1"/>
      <c r="B271" s="1"/>
      <c r="C271" s="1"/>
      <c r="D271" s="2"/>
      <c r="E271" s="2"/>
      <c r="F271" s="3"/>
      <c r="G271" s="4"/>
    </row>
    <row r="272" spans="1:7" x14ac:dyDescent="0.35">
      <c r="A272" s="1"/>
      <c r="B272" s="1"/>
      <c r="C272" s="1"/>
      <c r="D272" s="2"/>
      <c r="E272" s="2"/>
      <c r="F272" s="3"/>
      <c r="G272" s="4"/>
    </row>
    <row r="273" spans="1:7" x14ac:dyDescent="0.35">
      <c r="A273" s="1"/>
      <c r="B273" s="1"/>
      <c r="C273" s="1"/>
      <c r="D273" s="2"/>
      <c r="E273" s="2"/>
      <c r="F273" s="3"/>
      <c r="G273" s="4"/>
    </row>
    <row r="274" spans="1:7" x14ac:dyDescent="0.35">
      <c r="A274" s="1"/>
      <c r="B274" s="1"/>
      <c r="C274" s="1"/>
      <c r="D274" s="2"/>
      <c r="E274" s="2"/>
      <c r="F274" s="3"/>
      <c r="G274" s="4"/>
    </row>
    <row r="275" spans="1:7" x14ac:dyDescent="0.35">
      <c r="A275" s="1"/>
      <c r="B275" s="1"/>
      <c r="C275" s="1"/>
      <c r="D275" s="2"/>
      <c r="E275" s="2"/>
      <c r="F275" s="3"/>
      <c r="G275" s="4"/>
    </row>
    <row r="276" spans="1:7" x14ac:dyDescent="0.35">
      <c r="A276" s="1"/>
      <c r="B276" s="1"/>
      <c r="C276" s="1"/>
      <c r="D276" s="2"/>
      <c r="E276" s="2"/>
      <c r="F276" s="3"/>
      <c r="G276" s="4"/>
    </row>
    <row r="277" spans="1:7" x14ac:dyDescent="0.35">
      <c r="A277" s="1"/>
      <c r="B277" s="1"/>
      <c r="C277" s="1"/>
      <c r="D277" s="2"/>
      <c r="E277" s="2"/>
      <c r="F277" s="3"/>
      <c r="G277" s="4"/>
    </row>
    <row r="278" spans="1:7" x14ac:dyDescent="0.35">
      <c r="A278" s="1"/>
      <c r="B278" s="1"/>
      <c r="C278" s="1"/>
      <c r="D278" s="2"/>
      <c r="E278" s="2"/>
      <c r="F278" s="3"/>
      <c r="G278" s="4"/>
    </row>
    <row r="279" spans="1:7" x14ac:dyDescent="0.35">
      <c r="A279" s="1"/>
      <c r="B279" s="1"/>
      <c r="C279" s="1"/>
      <c r="D279" s="2"/>
      <c r="E279" s="2"/>
      <c r="F279" s="3"/>
      <c r="G279" s="4"/>
    </row>
    <row r="280" spans="1:7" x14ac:dyDescent="0.35">
      <c r="A280" s="1"/>
      <c r="B280" s="1"/>
      <c r="C280" s="1"/>
      <c r="D280" s="2"/>
      <c r="E280" s="2"/>
      <c r="F280" s="3"/>
      <c r="G280" s="4"/>
    </row>
    <row r="281" spans="1:7" x14ac:dyDescent="0.35">
      <c r="A281" s="1"/>
      <c r="B281" s="1"/>
      <c r="C281" s="1"/>
      <c r="D281" s="2"/>
      <c r="E281" s="2"/>
      <c r="F281" s="3"/>
      <c r="G281" s="4"/>
    </row>
    <row r="282" spans="1:7" x14ac:dyDescent="0.35">
      <c r="A282" s="1"/>
      <c r="B282" s="1"/>
      <c r="C282" s="1"/>
      <c r="D282" s="2"/>
      <c r="E282" s="2"/>
      <c r="F282" s="3"/>
      <c r="G282" s="4"/>
    </row>
    <row r="283" spans="1:7" x14ac:dyDescent="0.35">
      <c r="A283" s="1"/>
      <c r="B283" s="1"/>
      <c r="C283" s="1"/>
      <c r="D283" s="2"/>
      <c r="E283" s="2"/>
      <c r="F283" s="3"/>
      <c r="G283" s="4"/>
    </row>
    <row r="284" spans="1:7" x14ac:dyDescent="0.35">
      <c r="A284" s="1"/>
      <c r="B284" s="1"/>
      <c r="C284" s="1"/>
      <c r="D284" s="2"/>
      <c r="E284" s="2"/>
      <c r="F284" s="3"/>
      <c r="G284" s="4"/>
    </row>
    <row r="285" spans="1:7" x14ac:dyDescent="0.35">
      <c r="A285" s="1"/>
      <c r="B285" s="1"/>
      <c r="C285" s="1"/>
      <c r="D285" s="2"/>
      <c r="E285" s="2"/>
      <c r="F285" s="3"/>
      <c r="G285" s="4"/>
    </row>
    <row r="286" spans="1:7" x14ac:dyDescent="0.35">
      <c r="A286" s="1"/>
      <c r="B286" s="1"/>
      <c r="C286" s="1"/>
      <c r="D286" s="2"/>
      <c r="E286" s="2"/>
      <c r="F286" s="3"/>
      <c r="G286" s="4"/>
    </row>
    <row r="287" spans="1:7" x14ac:dyDescent="0.35">
      <c r="A287" s="1"/>
      <c r="B287" s="1"/>
      <c r="C287" s="1"/>
      <c r="D287" s="2"/>
      <c r="E287" s="2"/>
      <c r="F287" s="3"/>
      <c r="G287" s="4"/>
    </row>
    <row r="288" spans="1:7" x14ac:dyDescent="0.35">
      <c r="A288" s="1"/>
      <c r="B288" s="1"/>
      <c r="C288" s="1"/>
      <c r="D288" s="2"/>
      <c r="E288" s="2"/>
      <c r="F288" s="3"/>
      <c r="G288" s="4"/>
    </row>
    <row r="289" spans="1:7" x14ac:dyDescent="0.35">
      <c r="A289" s="1"/>
      <c r="B289" s="1"/>
      <c r="C289" s="1"/>
      <c r="D289" s="2"/>
      <c r="E289" s="2"/>
      <c r="F289" s="3"/>
      <c r="G289" s="4"/>
    </row>
    <row r="290" spans="1:7" x14ac:dyDescent="0.35">
      <c r="A290" s="1"/>
      <c r="B290" s="1"/>
      <c r="C290" s="1"/>
      <c r="D290" s="2"/>
      <c r="E290" s="2"/>
      <c r="F290" s="3"/>
      <c r="G290" s="4"/>
    </row>
    <row r="291" spans="1:7" x14ac:dyDescent="0.35">
      <c r="A291" s="1"/>
      <c r="B291" s="1"/>
      <c r="C291" s="1"/>
      <c r="D291" s="2"/>
      <c r="E291" s="2"/>
      <c r="F291" s="3"/>
      <c r="G291" s="4"/>
    </row>
    <row r="292" spans="1:7" x14ac:dyDescent="0.35">
      <c r="A292" s="1"/>
      <c r="B292" s="1"/>
      <c r="C292" s="1"/>
      <c r="D292" s="2"/>
      <c r="E292" s="2"/>
      <c r="F292" s="3"/>
      <c r="G292" s="4"/>
    </row>
    <row r="293" spans="1:7" x14ac:dyDescent="0.35">
      <c r="A293" s="1"/>
      <c r="B293" s="1"/>
      <c r="C293" s="1"/>
      <c r="D293" s="2"/>
      <c r="E293" s="2"/>
      <c r="F293" s="3"/>
      <c r="G293" s="4"/>
    </row>
    <row r="294" spans="1:7" x14ac:dyDescent="0.35">
      <c r="A294" s="1"/>
      <c r="B294" s="1"/>
      <c r="C294" s="1"/>
      <c r="D294" s="2"/>
      <c r="E294" s="2"/>
      <c r="F294" s="3"/>
      <c r="G294" s="4"/>
    </row>
    <row r="295" spans="1:7" x14ac:dyDescent="0.35">
      <c r="A295" s="1"/>
      <c r="B295" s="1"/>
      <c r="C295" s="1"/>
      <c r="D295" s="2"/>
      <c r="E295" s="2"/>
      <c r="F295" s="3"/>
      <c r="G295" s="4"/>
    </row>
    <row r="296" spans="1:7" x14ac:dyDescent="0.35">
      <c r="A296" s="1"/>
      <c r="B296" s="1"/>
      <c r="C296" s="1"/>
      <c r="D296" s="2"/>
      <c r="E296" s="2"/>
      <c r="F296" s="3"/>
      <c r="G296" s="4"/>
    </row>
    <row r="297" spans="1:7" x14ac:dyDescent="0.35">
      <c r="A297" s="1"/>
      <c r="B297" s="1"/>
      <c r="C297" s="1"/>
      <c r="D297" s="2"/>
      <c r="E297" s="2"/>
      <c r="F297" s="3"/>
      <c r="G297" s="4"/>
    </row>
    <row r="298" spans="1:7" x14ac:dyDescent="0.35">
      <c r="A298" s="1"/>
      <c r="B298" s="1"/>
      <c r="C298" s="1"/>
      <c r="D298" s="2"/>
      <c r="E298" s="2"/>
      <c r="F298" s="3"/>
      <c r="G298" s="4"/>
    </row>
    <row r="299" spans="1:7" x14ac:dyDescent="0.35">
      <c r="A299" s="1"/>
      <c r="B299" s="1"/>
      <c r="C299" s="1"/>
      <c r="D299" s="2"/>
      <c r="E299" s="2"/>
      <c r="F299" s="3"/>
      <c r="G299" s="4"/>
    </row>
    <row r="300" spans="1:7" x14ac:dyDescent="0.35">
      <c r="A300" s="1"/>
      <c r="B300" s="1"/>
      <c r="C300" s="1"/>
      <c r="D300" s="2"/>
      <c r="E300" s="2"/>
      <c r="F300" s="3"/>
      <c r="G300" s="4"/>
    </row>
    <row r="301" spans="1:7" x14ac:dyDescent="0.35">
      <c r="A301" s="1"/>
      <c r="B301" s="1"/>
      <c r="C301" s="1"/>
      <c r="D301" s="2"/>
      <c r="E301" s="2"/>
      <c r="F301" s="3"/>
      <c r="G301" s="4"/>
    </row>
    <row r="302" spans="1:7" x14ac:dyDescent="0.35">
      <c r="A302" s="1"/>
      <c r="B302" s="1"/>
      <c r="C302" s="1"/>
      <c r="D302" s="2"/>
      <c r="E302" s="2"/>
      <c r="F302" s="3"/>
      <c r="G302" s="4"/>
    </row>
    <row r="303" spans="1:7" x14ac:dyDescent="0.35">
      <c r="A303" s="1"/>
      <c r="B303" s="1"/>
      <c r="C303" s="1"/>
      <c r="D303" s="2"/>
      <c r="E303" s="2"/>
      <c r="F303" s="3"/>
      <c r="G303" s="4"/>
    </row>
    <row r="304" spans="1:7" x14ac:dyDescent="0.35">
      <c r="A304" s="1"/>
      <c r="B304" s="1"/>
      <c r="C304" s="1"/>
      <c r="D304" s="2"/>
      <c r="E304" s="2"/>
      <c r="F304" s="3"/>
      <c r="G304" s="4"/>
    </row>
    <row r="305" spans="1:7" x14ac:dyDescent="0.35">
      <c r="A305" s="1"/>
      <c r="B305" s="1"/>
      <c r="C305" s="1"/>
      <c r="D305" s="2"/>
      <c r="E305" s="2"/>
      <c r="F305" s="3"/>
      <c r="G305" s="4"/>
    </row>
    <row r="306" spans="1:7" x14ac:dyDescent="0.35">
      <c r="A306" s="1"/>
      <c r="B306" s="1"/>
      <c r="C306" s="1"/>
      <c r="D306" s="2"/>
      <c r="E306" s="2"/>
      <c r="F306" s="3"/>
      <c r="G306" s="4"/>
    </row>
    <row r="307" spans="1:7" x14ac:dyDescent="0.35">
      <c r="A307" s="1"/>
      <c r="B307" s="1"/>
      <c r="C307" s="1"/>
      <c r="D307" s="2"/>
      <c r="E307" s="2"/>
      <c r="F307" s="3"/>
      <c r="G307" s="4"/>
    </row>
    <row r="308" spans="1:7" x14ac:dyDescent="0.35">
      <c r="A308" s="1"/>
      <c r="B308" s="1"/>
      <c r="C308" s="1"/>
      <c r="D308" s="2"/>
      <c r="E308" s="2"/>
      <c r="F308" s="3"/>
      <c r="G308" s="4"/>
    </row>
    <row r="309" spans="1:7" x14ac:dyDescent="0.35">
      <c r="A309" s="1"/>
      <c r="B309" s="1"/>
      <c r="C309" s="1"/>
      <c r="D309" s="2"/>
      <c r="E309" s="2"/>
      <c r="F309" s="3"/>
      <c r="G309" s="4"/>
    </row>
    <row r="310" spans="1:7" x14ac:dyDescent="0.35">
      <c r="A310" s="1"/>
      <c r="B310" s="1"/>
      <c r="C310" s="1"/>
      <c r="D310" s="2"/>
      <c r="E310" s="2"/>
      <c r="F310" s="3"/>
      <c r="G310" s="4"/>
    </row>
    <row r="311" spans="1:7" x14ac:dyDescent="0.35">
      <c r="A311" s="1"/>
      <c r="B311" s="1"/>
      <c r="C311" s="1"/>
      <c r="D311" s="2"/>
      <c r="E311" s="2"/>
      <c r="F311" s="3"/>
      <c r="G311" s="4"/>
    </row>
    <row r="312" spans="1:7" x14ac:dyDescent="0.35">
      <c r="A312" s="1"/>
      <c r="B312" s="1"/>
      <c r="C312" s="1"/>
      <c r="D312" s="2"/>
      <c r="E312" s="2"/>
      <c r="F312" s="3"/>
      <c r="G312" s="4"/>
    </row>
    <row r="313" spans="1:7" x14ac:dyDescent="0.35">
      <c r="A313" s="1"/>
      <c r="B313" s="1"/>
      <c r="C313" s="1"/>
      <c r="D313" s="2"/>
      <c r="E313" s="2"/>
      <c r="F313" s="3"/>
      <c r="G313" s="4"/>
    </row>
    <row r="314" spans="1:7" x14ac:dyDescent="0.35">
      <c r="A314" s="1"/>
      <c r="B314" s="1"/>
      <c r="C314" s="1"/>
      <c r="D314" s="2"/>
      <c r="E314" s="2"/>
      <c r="F314" s="3"/>
      <c r="G314" s="4"/>
    </row>
    <row r="315" spans="1:7" x14ac:dyDescent="0.35">
      <c r="A315" s="1"/>
      <c r="B315" s="1"/>
      <c r="C315" s="1"/>
      <c r="D315" s="2"/>
      <c r="E315" s="2"/>
      <c r="F315" s="3"/>
      <c r="G315" s="4"/>
    </row>
    <row r="316" spans="1:7" x14ac:dyDescent="0.35">
      <c r="A316" s="1"/>
      <c r="B316" s="1"/>
      <c r="C316" s="1"/>
      <c r="D316" s="2"/>
      <c r="E316" s="2"/>
      <c r="F316" s="3"/>
      <c r="G316" s="4"/>
    </row>
    <row r="317" spans="1:7" x14ac:dyDescent="0.35">
      <c r="A317" s="1"/>
      <c r="B317" s="1"/>
      <c r="C317" s="1"/>
      <c r="D317" s="2"/>
      <c r="E317" s="2"/>
      <c r="F317" s="3"/>
      <c r="G317" s="4"/>
    </row>
    <row r="318" spans="1:7" x14ac:dyDescent="0.35">
      <c r="A318" s="1"/>
      <c r="B318" s="1"/>
      <c r="C318" s="1"/>
      <c r="D318" s="2"/>
      <c r="E318" s="2"/>
      <c r="F318" s="3"/>
      <c r="G318" s="4"/>
    </row>
    <row r="319" spans="1:7" x14ac:dyDescent="0.35">
      <c r="A319" s="1"/>
      <c r="B319" s="1"/>
      <c r="C319" s="1"/>
      <c r="D319" s="2"/>
      <c r="E319" s="2"/>
      <c r="F319" s="3"/>
      <c r="G319" s="4"/>
    </row>
    <row r="320" spans="1:7" x14ac:dyDescent="0.35">
      <c r="A320" s="1"/>
      <c r="B320" s="1"/>
      <c r="C320" s="1"/>
      <c r="D320" s="2"/>
      <c r="E320" s="2"/>
      <c r="F320" s="3"/>
      <c r="G320" s="4"/>
    </row>
    <row r="321" spans="1:7" x14ac:dyDescent="0.35">
      <c r="A321" s="1"/>
      <c r="B321" s="1"/>
      <c r="C321" s="1"/>
      <c r="D321" s="2"/>
      <c r="E321" s="2"/>
      <c r="F321" s="3"/>
      <c r="G321" s="4"/>
    </row>
    <row r="322" spans="1:7" x14ac:dyDescent="0.35">
      <c r="A322" s="1"/>
      <c r="B322" s="1"/>
      <c r="C322" s="1"/>
      <c r="D322" s="2"/>
      <c r="E322" s="2"/>
      <c r="F322" s="3"/>
      <c r="G322" s="4"/>
    </row>
    <row r="323" spans="1:7" x14ac:dyDescent="0.35">
      <c r="A323" s="1"/>
      <c r="B323" s="1"/>
      <c r="C323" s="1"/>
      <c r="D323" s="2"/>
      <c r="E323" s="2"/>
      <c r="F323" s="3"/>
      <c r="G323" s="4"/>
    </row>
    <row r="324" spans="1:7" x14ac:dyDescent="0.35">
      <c r="A324" s="1"/>
      <c r="B324" s="1"/>
      <c r="C324" s="1"/>
      <c r="D324" s="2"/>
      <c r="E324" s="2"/>
      <c r="F324" s="3"/>
      <c r="G324" s="4"/>
    </row>
    <row r="325" spans="1:7" x14ac:dyDescent="0.35">
      <c r="A325" s="1"/>
      <c r="B325" s="1"/>
      <c r="C325" s="1"/>
      <c r="D325" s="2"/>
      <c r="E325" s="2"/>
      <c r="F325" s="3"/>
      <c r="G325" s="4"/>
    </row>
    <row r="326" spans="1:7" x14ac:dyDescent="0.35">
      <c r="A326" s="1"/>
      <c r="B326" s="1"/>
      <c r="C326" s="1"/>
      <c r="D326" s="2"/>
      <c r="E326" s="2"/>
      <c r="F326" s="3"/>
      <c r="G326" s="4"/>
    </row>
    <row r="327" spans="1:7" x14ac:dyDescent="0.35">
      <c r="A327" s="1"/>
      <c r="B327" s="1"/>
      <c r="C327" s="1"/>
      <c r="D327" s="2"/>
      <c r="E327" s="2"/>
      <c r="F327" s="3"/>
      <c r="G327" s="4"/>
    </row>
    <row r="328" spans="1:7" x14ac:dyDescent="0.35">
      <c r="A328" s="1"/>
      <c r="B328" s="1"/>
      <c r="C328" s="1"/>
      <c r="D328" s="2"/>
      <c r="E328" s="2"/>
      <c r="F328" s="3"/>
      <c r="G328" s="4"/>
    </row>
    <row r="329" spans="1:7" x14ac:dyDescent="0.35">
      <c r="A329" s="1"/>
      <c r="B329" s="1"/>
      <c r="C329" s="1"/>
      <c r="D329" s="2"/>
      <c r="E329" s="2"/>
      <c r="F329" s="3"/>
      <c r="G329" s="4"/>
    </row>
    <row r="330" spans="1:7" x14ac:dyDescent="0.35">
      <c r="A330" s="1"/>
      <c r="B330" s="1"/>
      <c r="C330" s="1"/>
      <c r="D330" s="2"/>
      <c r="E330" s="2"/>
      <c r="F330" s="3"/>
      <c r="G330" s="4"/>
    </row>
    <row r="331" spans="1:7" x14ac:dyDescent="0.35">
      <c r="A331" s="1"/>
      <c r="B331" s="1"/>
      <c r="C331" s="1"/>
      <c r="D331" s="2"/>
      <c r="E331" s="2"/>
      <c r="F331" s="3"/>
      <c r="G331" s="4"/>
    </row>
    <row r="332" spans="1:7" x14ac:dyDescent="0.35">
      <c r="A332" s="1"/>
      <c r="B332" s="1"/>
      <c r="C332" s="1"/>
      <c r="D332" s="2"/>
      <c r="E332" s="2"/>
      <c r="F332" s="3"/>
      <c r="G332" s="4"/>
    </row>
    <row r="333" spans="1:7" x14ac:dyDescent="0.35">
      <c r="D333" s="2"/>
    </row>
    <row r="334" spans="1:7" x14ac:dyDescent="0.35">
      <c r="D334" s="2"/>
    </row>
  </sheetData>
  <mergeCells count="11">
    <mergeCell ref="A51:D51"/>
    <mergeCell ref="B7:E7"/>
    <mergeCell ref="F7:G7"/>
    <mergeCell ref="F6:G6"/>
    <mergeCell ref="A8:G8"/>
    <mergeCell ref="B6:E6"/>
    <mergeCell ref="B5:E5"/>
    <mergeCell ref="F5:G5"/>
    <mergeCell ref="A3:I3"/>
    <mergeCell ref="A4:I4"/>
    <mergeCell ref="I5:I6"/>
  </mergeCells>
  <phoneticPr fontId="49" type="noConversion"/>
  <pageMargins left="0.51181102362204722" right="0.51181102362204722" top="0.78740157480314965" bottom="0.78740157480314965" header="0.31496062992125984" footer="0.31496062992125984"/>
  <pageSetup paperSize="9" scale="4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42AE2-36F2-4665-9679-1DCFF7AC1CB0}">
  <sheetPr>
    <pageSetUpPr fitToPage="1"/>
  </sheetPr>
  <dimension ref="A1:J214"/>
  <sheetViews>
    <sheetView view="pageBreakPreview" topLeftCell="A198" zoomScale="70" zoomScaleNormal="100" zoomScaleSheetLayoutView="70" workbookViewId="0">
      <selection activeCell="L201" sqref="L201"/>
    </sheetView>
  </sheetViews>
  <sheetFormatPr defaultRowHeight="13.2" x14ac:dyDescent="0.25"/>
  <cols>
    <col min="1" max="1" width="10" style="708" bestFit="1" customWidth="1"/>
    <col min="2" max="2" width="12" style="708" bestFit="1" customWidth="1"/>
    <col min="3" max="3" width="10" style="708" bestFit="1" customWidth="1"/>
    <col min="4" max="4" width="60" style="708" bestFit="1" customWidth="1"/>
    <col min="5" max="5" width="15" style="708" bestFit="1" customWidth="1"/>
    <col min="6" max="8" width="12" style="708" bestFit="1" customWidth="1"/>
    <col min="9" max="9" width="13" style="708" bestFit="1" customWidth="1"/>
    <col min="10" max="10" width="14" style="708" bestFit="1" customWidth="1"/>
    <col min="11" max="16384" width="8.796875" style="708"/>
  </cols>
  <sheetData>
    <row r="1" spans="1:10" ht="127.2" customHeight="1" x14ac:dyDescent="0.25">
      <c r="A1" s="707"/>
      <c r="B1" s="707"/>
      <c r="C1" s="707"/>
      <c r="D1" s="707"/>
      <c r="E1" s="707"/>
      <c r="F1" s="707"/>
      <c r="G1" s="707"/>
      <c r="H1" s="707"/>
      <c r="I1" s="707"/>
      <c r="J1" s="707"/>
    </row>
    <row r="2" spans="1:10" ht="104.4" customHeight="1" x14ac:dyDescent="0.25">
      <c r="A2" s="709" t="s">
        <v>529</v>
      </c>
      <c r="B2" s="710"/>
      <c r="C2" s="710"/>
      <c r="D2" s="710"/>
      <c r="E2" s="710"/>
      <c r="F2" s="710"/>
      <c r="G2" s="710"/>
      <c r="H2" s="710"/>
      <c r="I2" s="710"/>
      <c r="J2" s="710"/>
    </row>
    <row r="3" spans="1:10" x14ac:dyDescent="0.25">
      <c r="A3" s="711"/>
      <c r="B3" s="711"/>
      <c r="C3" s="712" t="s">
        <v>331</v>
      </c>
      <c r="D3" s="712"/>
      <c r="E3" s="712" t="s">
        <v>0</v>
      </c>
      <c r="F3" s="712"/>
      <c r="G3" s="712" t="s">
        <v>1</v>
      </c>
      <c r="H3" s="712"/>
      <c r="I3" s="712" t="s">
        <v>332</v>
      </c>
      <c r="J3" s="712"/>
    </row>
    <row r="4" spans="1:10" ht="79.95" customHeight="1" x14ac:dyDescent="0.25">
      <c r="A4" s="711"/>
      <c r="B4" s="711"/>
      <c r="C4" s="712" t="s">
        <v>320</v>
      </c>
      <c r="D4" s="712"/>
      <c r="E4" s="712" t="s">
        <v>333</v>
      </c>
      <c r="F4" s="712"/>
      <c r="G4" s="712" t="s">
        <v>334</v>
      </c>
      <c r="H4" s="712"/>
      <c r="I4" s="712" t="s">
        <v>335</v>
      </c>
      <c r="J4" s="712"/>
    </row>
    <row r="5" spans="1:10" x14ac:dyDescent="0.25">
      <c r="A5" s="713" t="s">
        <v>336</v>
      </c>
      <c r="B5" s="714"/>
      <c r="C5" s="714"/>
      <c r="D5" s="714"/>
      <c r="E5" s="714"/>
      <c r="F5" s="714"/>
      <c r="G5" s="714"/>
      <c r="H5" s="714"/>
      <c r="I5" s="714"/>
      <c r="J5" s="714"/>
    </row>
    <row r="6" spans="1:10" ht="24" customHeight="1" x14ac:dyDescent="0.25">
      <c r="A6" s="715" t="s">
        <v>9</v>
      </c>
      <c r="B6" s="715"/>
      <c r="C6" s="715"/>
      <c r="D6" s="715" t="s">
        <v>10</v>
      </c>
      <c r="E6" s="715"/>
      <c r="F6" s="716"/>
      <c r="G6" s="716"/>
      <c r="H6" s="717"/>
      <c r="I6" s="715"/>
      <c r="J6" s="718"/>
    </row>
    <row r="7" spans="1:10" ht="24" customHeight="1" x14ac:dyDescent="0.25">
      <c r="A7" s="715" t="s">
        <v>337</v>
      </c>
      <c r="B7" s="715"/>
      <c r="C7" s="715"/>
      <c r="D7" s="715" t="s">
        <v>234</v>
      </c>
      <c r="E7" s="715"/>
      <c r="F7" s="716"/>
      <c r="G7" s="716"/>
      <c r="H7" s="717"/>
      <c r="I7" s="715"/>
      <c r="J7" s="718"/>
    </row>
    <row r="8" spans="1:10" ht="18" customHeight="1" x14ac:dyDescent="0.25">
      <c r="A8" s="719" t="s">
        <v>338</v>
      </c>
      <c r="B8" s="720" t="s">
        <v>3</v>
      </c>
      <c r="C8" s="719" t="s">
        <v>4</v>
      </c>
      <c r="D8" s="719" t="s">
        <v>5</v>
      </c>
      <c r="E8" s="721" t="s">
        <v>339</v>
      </c>
      <c r="F8" s="721"/>
      <c r="G8" s="722" t="s">
        <v>6</v>
      </c>
      <c r="H8" s="720" t="s">
        <v>7</v>
      </c>
      <c r="I8" s="720" t="s">
        <v>340</v>
      </c>
      <c r="J8" s="720" t="s">
        <v>8</v>
      </c>
    </row>
    <row r="9" spans="1:10" ht="24" customHeight="1" x14ac:dyDescent="0.25">
      <c r="A9" s="723" t="s">
        <v>341</v>
      </c>
      <c r="B9" s="724" t="s">
        <v>342</v>
      </c>
      <c r="C9" s="723" t="s">
        <v>12</v>
      </c>
      <c r="D9" s="723" t="s">
        <v>13</v>
      </c>
      <c r="E9" s="725" t="s">
        <v>343</v>
      </c>
      <c r="F9" s="725"/>
      <c r="G9" s="726" t="s">
        <v>14</v>
      </c>
      <c r="H9" s="727">
        <v>1</v>
      </c>
      <c r="I9" s="728">
        <v>179.77</v>
      </c>
      <c r="J9" s="728">
        <v>179.77</v>
      </c>
    </row>
    <row r="10" spans="1:10" ht="24" customHeight="1" x14ac:dyDescent="0.25">
      <c r="A10" s="729" t="s">
        <v>344</v>
      </c>
      <c r="B10" s="730" t="s">
        <v>345</v>
      </c>
      <c r="C10" s="729" t="s">
        <v>12</v>
      </c>
      <c r="D10" s="729" t="s">
        <v>346</v>
      </c>
      <c r="E10" s="731" t="s">
        <v>343</v>
      </c>
      <c r="F10" s="731"/>
      <c r="G10" s="732" t="s">
        <v>208</v>
      </c>
      <c r="H10" s="733">
        <v>0.4</v>
      </c>
      <c r="I10" s="734">
        <v>22.55</v>
      </c>
      <c r="J10" s="734">
        <v>9.02</v>
      </c>
    </row>
    <row r="11" spans="1:10" ht="24" customHeight="1" x14ac:dyDescent="0.25">
      <c r="A11" s="729" t="s">
        <v>344</v>
      </c>
      <c r="B11" s="730" t="s">
        <v>347</v>
      </c>
      <c r="C11" s="729" t="s">
        <v>12</v>
      </c>
      <c r="D11" s="729" t="s">
        <v>348</v>
      </c>
      <c r="E11" s="731" t="s">
        <v>343</v>
      </c>
      <c r="F11" s="731"/>
      <c r="G11" s="732" t="s">
        <v>208</v>
      </c>
      <c r="H11" s="733">
        <v>0.4</v>
      </c>
      <c r="I11" s="734">
        <v>17.95</v>
      </c>
      <c r="J11" s="734">
        <v>7.18</v>
      </c>
    </row>
    <row r="12" spans="1:10" ht="24" customHeight="1" x14ac:dyDescent="0.25">
      <c r="A12" s="729" t="s">
        <v>349</v>
      </c>
      <c r="B12" s="730" t="s">
        <v>350</v>
      </c>
      <c r="C12" s="729" t="s">
        <v>12</v>
      </c>
      <c r="D12" s="729" t="s">
        <v>351</v>
      </c>
      <c r="E12" s="731" t="s">
        <v>352</v>
      </c>
      <c r="F12" s="731"/>
      <c r="G12" s="732" t="s">
        <v>353</v>
      </c>
      <c r="H12" s="733">
        <v>0.41</v>
      </c>
      <c r="I12" s="734">
        <v>175</v>
      </c>
      <c r="J12" s="734">
        <v>71.75</v>
      </c>
    </row>
    <row r="13" spans="1:10" ht="24" customHeight="1" x14ac:dyDescent="0.25">
      <c r="A13" s="729" t="s">
        <v>349</v>
      </c>
      <c r="B13" s="730" t="s">
        <v>354</v>
      </c>
      <c r="C13" s="729" t="s">
        <v>12</v>
      </c>
      <c r="D13" s="729" t="s">
        <v>355</v>
      </c>
      <c r="E13" s="731" t="s">
        <v>352</v>
      </c>
      <c r="F13" s="731"/>
      <c r="G13" s="732" t="s">
        <v>14</v>
      </c>
      <c r="H13" s="733">
        <v>1</v>
      </c>
      <c r="I13" s="734">
        <v>90</v>
      </c>
      <c r="J13" s="734">
        <v>90</v>
      </c>
    </row>
    <row r="14" spans="1:10" ht="24" customHeight="1" x14ac:dyDescent="0.25">
      <c r="A14" s="729" t="s">
        <v>349</v>
      </c>
      <c r="B14" s="730" t="s">
        <v>356</v>
      </c>
      <c r="C14" s="729" t="s">
        <v>12</v>
      </c>
      <c r="D14" s="729" t="s">
        <v>357</v>
      </c>
      <c r="E14" s="731" t="s">
        <v>352</v>
      </c>
      <c r="F14" s="731"/>
      <c r="G14" s="732" t="s">
        <v>358</v>
      </c>
      <c r="H14" s="733">
        <v>0.1</v>
      </c>
      <c r="I14" s="734">
        <v>18.2</v>
      </c>
      <c r="J14" s="734">
        <v>1.82</v>
      </c>
    </row>
    <row r="15" spans="1:10" x14ac:dyDescent="0.25">
      <c r="A15" s="735"/>
      <c r="B15" s="735"/>
      <c r="C15" s="735"/>
      <c r="D15" s="735"/>
      <c r="E15" s="735" t="s">
        <v>359</v>
      </c>
      <c r="F15" s="736">
        <v>6.2620012801365483</v>
      </c>
      <c r="G15" s="735" t="s">
        <v>360</v>
      </c>
      <c r="H15" s="736">
        <v>5.48</v>
      </c>
      <c r="I15" s="735" t="s">
        <v>361</v>
      </c>
      <c r="J15" s="736">
        <v>11.74</v>
      </c>
    </row>
    <row r="16" spans="1:10" ht="13.8" thickBot="1" x14ac:dyDescent="0.3">
      <c r="A16" s="735"/>
      <c r="B16" s="735"/>
      <c r="C16" s="735"/>
      <c r="D16" s="735"/>
      <c r="E16" s="735" t="s">
        <v>362</v>
      </c>
      <c r="F16" s="736">
        <v>52.24</v>
      </c>
      <c r="G16" s="735"/>
      <c r="H16" s="737" t="s">
        <v>363</v>
      </c>
      <c r="I16" s="737"/>
      <c r="J16" s="736">
        <v>232.01</v>
      </c>
    </row>
    <row r="17" spans="1:10" ht="1.05" customHeight="1" thickTop="1" x14ac:dyDescent="0.25">
      <c r="A17" s="738"/>
      <c r="B17" s="738"/>
      <c r="C17" s="738"/>
      <c r="D17" s="738"/>
      <c r="E17" s="738"/>
      <c r="F17" s="738"/>
      <c r="G17" s="738"/>
      <c r="H17" s="738"/>
      <c r="I17" s="738"/>
      <c r="J17" s="738"/>
    </row>
    <row r="18" spans="1:10" ht="18" customHeight="1" x14ac:dyDescent="0.25">
      <c r="A18" s="719" t="s">
        <v>364</v>
      </c>
      <c r="B18" s="720" t="s">
        <v>3</v>
      </c>
      <c r="C18" s="719" t="s">
        <v>4</v>
      </c>
      <c r="D18" s="719" t="s">
        <v>5</v>
      </c>
      <c r="E18" s="721" t="s">
        <v>339</v>
      </c>
      <c r="F18" s="721"/>
      <c r="G18" s="722" t="s">
        <v>6</v>
      </c>
      <c r="H18" s="720" t="s">
        <v>7</v>
      </c>
      <c r="I18" s="720" t="s">
        <v>340</v>
      </c>
      <c r="J18" s="720" t="s">
        <v>8</v>
      </c>
    </row>
    <row r="19" spans="1:10" ht="25.95" customHeight="1" x14ac:dyDescent="0.25">
      <c r="A19" s="723" t="s">
        <v>341</v>
      </c>
      <c r="B19" s="724" t="s">
        <v>365</v>
      </c>
      <c r="C19" s="723" t="s">
        <v>18</v>
      </c>
      <c r="D19" s="723" t="s">
        <v>272</v>
      </c>
      <c r="E19" s="725" t="s">
        <v>366</v>
      </c>
      <c r="F19" s="725"/>
      <c r="G19" s="726" t="s">
        <v>208</v>
      </c>
      <c r="H19" s="727">
        <v>1</v>
      </c>
      <c r="I19" s="728">
        <v>98.82</v>
      </c>
      <c r="J19" s="728">
        <v>98.82</v>
      </c>
    </row>
    <row r="20" spans="1:10" ht="25.95" customHeight="1" x14ac:dyDescent="0.25">
      <c r="A20" s="729" t="s">
        <v>344</v>
      </c>
      <c r="B20" s="730" t="s">
        <v>367</v>
      </c>
      <c r="C20" s="729" t="s">
        <v>18</v>
      </c>
      <c r="D20" s="729" t="s">
        <v>368</v>
      </c>
      <c r="E20" s="731" t="s">
        <v>366</v>
      </c>
      <c r="F20" s="731"/>
      <c r="G20" s="732" t="s">
        <v>208</v>
      </c>
      <c r="H20" s="733">
        <v>1</v>
      </c>
      <c r="I20" s="734">
        <v>1.49</v>
      </c>
      <c r="J20" s="734">
        <v>1.49</v>
      </c>
    </row>
    <row r="21" spans="1:10" ht="24" customHeight="1" x14ac:dyDescent="0.25">
      <c r="A21" s="729" t="s">
        <v>349</v>
      </c>
      <c r="B21" s="730" t="s">
        <v>369</v>
      </c>
      <c r="C21" s="729" t="s">
        <v>18</v>
      </c>
      <c r="D21" s="729" t="s">
        <v>370</v>
      </c>
      <c r="E21" s="731" t="s">
        <v>371</v>
      </c>
      <c r="F21" s="731"/>
      <c r="G21" s="732" t="s">
        <v>208</v>
      </c>
      <c r="H21" s="733">
        <v>1</v>
      </c>
      <c r="I21" s="734">
        <v>96.45</v>
      </c>
      <c r="J21" s="734">
        <v>96.45</v>
      </c>
    </row>
    <row r="22" spans="1:10" ht="25.95" customHeight="1" x14ac:dyDescent="0.25">
      <c r="A22" s="729" t="s">
        <v>349</v>
      </c>
      <c r="B22" s="730" t="s">
        <v>372</v>
      </c>
      <c r="C22" s="729" t="s">
        <v>18</v>
      </c>
      <c r="D22" s="729" t="s">
        <v>373</v>
      </c>
      <c r="E22" s="731" t="s">
        <v>374</v>
      </c>
      <c r="F22" s="731"/>
      <c r="G22" s="732" t="s">
        <v>208</v>
      </c>
      <c r="H22" s="733">
        <v>1</v>
      </c>
      <c r="I22" s="734">
        <v>0.4</v>
      </c>
      <c r="J22" s="734">
        <v>0.4</v>
      </c>
    </row>
    <row r="23" spans="1:10" ht="25.95" customHeight="1" x14ac:dyDescent="0.25">
      <c r="A23" s="729" t="s">
        <v>349</v>
      </c>
      <c r="B23" s="730" t="s">
        <v>375</v>
      </c>
      <c r="C23" s="729" t="s">
        <v>18</v>
      </c>
      <c r="D23" s="729" t="s">
        <v>376</v>
      </c>
      <c r="E23" s="731" t="s">
        <v>377</v>
      </c>
      <c r="F23" s="731"/>
      <c r="G23" s="732" t="s">
        <v>208</v>
      </c>
      <c r="H23" s="733">
        <v>1</v>
      </c>
      <c r="I23" s="734">
        <v>7.0000000000000007E-2</v>
      </c>
      <c r="J23" s="734">
        <v>7.0000000000000007E-2</v>
      </c>
    </row>
    <row r="24" spans="1:10" ht="25.95" customHeight="1" x14ac:dyDescent="0.25">
      <c r="A24" s="729" t="s">
        <v>349</v>
      </c>
      <c r="B24" s="730" t="s">
        <v>378</v>
      </c>
      <c r="C24" s="729" t="s">
        <v>18</v>
      </c>
      <c r="D24" s="729" t="s">
        <v>379</v>
      </c>
      <c r="E24" s="731" t="s">
        <v>380</v>
      </c>
      <c r="F24" s="731"/>
      <c r="G24" s="732" t="s">
        <v>208</v>
      </c>
      <c r="H24" s="733">
        <v>1</v>
      </c>
      <c r="I24" s="734">
        <v>0.01</v>
      </c>
      <c r="J24" s="734">
        <v>0.01</v>
      </c>
    </row>
    <row r="25" spans="1:10" ht="25.95" customHeight="1" x14ac:dyDescent="0.25">
      <c r="A25" s="729" t="s">
        <v>349</v>
      </c>
      <c r="B25" s="730" t="s">
        <v>381</v>
      </c>
      <c r="C25" s="729" t="s">
        <v>18</v>
      </c>
      <c r="D25" s="729" t="s">
        <v>382</v>
      </c>
      <c r="E25" s="731" t="s">
        <v>380</v>
      </c>
      <c r="F25" s="731"/>
      <c r="G25" s="732" t="s">
        <v>208</v>
      </c>
      <c r="H25" s="733">
        <v>1</v>
      </c>
      <c r="I25" s="734">
        <v>0.4</v>
      </c>
      <c r="J25" s="734">
        <v>0.4</v>
      </c>
    </row>
    <row r="26" spans="1:10" x14ac:dyDescent="0.25">
      <c r="A26" s="735"/>
      <c r="B26" s="735"/>
      <c r="C26" s="735"/>
      <c r="D26" s="735"/>
      <c r="E26" s="735" t="s">
        <v>359</v>
      </c>
      <c r="F26" s="736">
        <v>52.240239000000003</v>
      </c>
      <c r="G26" s="735" t="s">
        <v>360</v>
      </c>
      <c r="H26" s="736">
        <v>45.7</v>
      </c>
      <c r="I26" s="735" t="s">
        <v>361</v>
      </c>
      <c r="J26" s="736">
        <v>97.94</v>
      </c>
    </row>
    <row r="27" spans="1:10" ht="13.8" thickBot="1" x14ac:dyDescent="0.3">
      <c r="A27" s="735"/>
      <c r="B27" s="735"/>
      <c r="C27" s="735"/>
      <c r="D27" s="735"/>
      <c r="E27" s="735" t="s">
        <v>362</v>
      </c>
      <c r="F27" s="736">
        <v>28.71</v>
      </c>
      <c r="G27" s="735"/>
      <c r="H27" s="737" t="s">
        <v>363</v>
      </c>
      <c r="I27" s="737"/>
      <c r="J27" s="736">
        <v>127.54</v>
      </c>
    </row>
    <row r="28" spans="1:10" ht="1.05" customHeight="1" thickTop="1" x14ac:dyDescent="0.25">
      <c r="A28" s="738"/>
      <c r="B28" s="738"/>
      <c r="C28" s="738"/>
      <c r="D28" s="738"/>
      <c r="E28" s="738"/>
      <c r="F28" s="738"/>
      <c r="G28" s="738"/>
      <c r="H28" s="738"/>
      <c r="I28" s="738"/>
      <c r="J28" s="738"/>
    </row>
    <row r="29" spans="1:10" ht="18" customHeight="1" x14ac:dyDescent="0.25">
      <c r="A29" s="719" t="s">
        <v>383</v>
      </c>
      <c r="B29" s="720" t="s">
        <v>3</v>
      </c>
      <c r="C29" s="719" t="s">
        <v>4</v>
      </c>
      <c r="D29" s="719" t="s">
        <v>5</v>
      </c>
      <c r="E29" s="721" t="s">
        <v>339</v>
      </c>
      <c r="F29" s="721"/>
      <c r="G29" s="722" t="s">
        <v>6</v>
      </c>
      <c r="H29" s="720" t="s">
        <v>7</v>
      </c>
      <c r="I29" s="720" t="s">
        <v>340</v>
      </c>
      <c r="J29" s="720" t="s">
        <v>8</v>
      </c>
    </row>
    <row r="30" spans="1:10" ht="24" customHeight="1" x14ac:dyDescent="0.25">
      <c r="A30" s="723" t="s">
        <v>341</v>
      </c>
      <c r="B30" s="724" t="s">
        <v>384</v>
      </c>
      <c r="C30" s="723" t="s">
        <v>18</v>
      </c>
      <c r="D30" s="723" t="s">
        <v>273</v>
      </c>
      <c r="E30" s="725" t="s">
        <v>366</v>
      </c>
      <c r="F30" s="725"/>
      <c r="G30" s="726" t="s">
        <v>208</v>
      </c>
      <c r="H30" s="727">
        <v>1</v>
      </c>
      <c r="I30" s="728">
        <v>18.09</v>
      </c>
      <c r="J30" s="728">
        <v>18.09</v>
      </c>
    </row>
    <row r="31" spans="1:10" ht="25.95" customHeight="1" x14ac:dyDescent="0.25">
      <c r="A31" s="729" t="s">
        <v>344</v>
      </c>
      <c r="B31" s="730" t="s">
        <v>385</v>
      </c>
      <c r="C31" s="729" t="s">
        <v>18</v>
      </c>
      <c r="D31" s="729" t="s">
        <v>386</v>
      </c>
      <c r="E31" s="731" t="s">
        <v>366</v>
      </c>
      <c r="F31" s="731"/>
      <c r="G31" s="732" t="s">
        <v>208</v>
      </c>
      <c r="H31" s="733">
        <v>1</v>
      </c>
      <c r="I31" s="734">
        <v>0.37</v>
      </c>
      <c r="J31" s="734">
        <v>0.37</v>
      </c>
    </row>
    <row r="32" spans="1:10" ht="24" customHeight="1" x14ac:dyDescent="0.25">
      <c r="A32" s="729" t="s">
        <v>349</v>
      </c>
      <c r="B32" s="730" t="s">
        <v>387</v>
      </c>
      <c r="C32" s="729" t="s">
        <v>18</v>
      </c>
      <c r="D32" s="729" t="s">
        <v>388</v>
      </c>
      <c r="E32" s="731" t="s">
        <v>371</v>
      </c>
      <c r="F32" s="731"/>
      <c r="G32" s="732" t="s">
        <v>208</v>
      </c>
      <c r="H32" s="733">
        <v>1</v>
      </c>
      <c r="I32" s="734">
        <v>16.739999999999998</v>
      </c>
      <c r="J32" s="734">
        <v>16.739999999999998</v>
      </c>
    </row>
    <row r="33" spans="1:10" ht="25.95" customHeight="1" x14ac:dyDescent="0.25">
      <c r="A33" s="729" t="s">
        <v>349</v>
      </c>
      <c r="B33" s="730" t="s">
        <v>372</v>
      </c>
      <c r="C33" s="729" t="s">
        <v>18</v>
      </c>
      <c r="D33" s="729" t="s">
        <v>373</v>
      </c>
      <c r="E33" s="731" t="s">
        <v>374</v>
      </c>
      <c r="F33" s="731"/>
      <c r="G33" s="732" t="s">
        <v>208</v>
      </c>
      <c r="H33" s="733">
        <v>1</v>
      </c>
      <c r="I33" s="734">
        <v>0.4</v>
      </c>
      <c r="J33" s="734">
        <v>0.4</v>
      </c>
    </row>
    <row r="34" spans="1:10" ht="25.95" customHeight="1" x14ac:dyDescent="0.25">
      <c r="A34" s="729" t="s">
        <v>349</v>
      </c>
      <c r="B34" s="730" t="s">
        <v>375</v>
      </c>
      <c r="C34" s="729" t="s">
        <v>18</v>
      </c>
      <c r="D34" s="729" t="s">
        <v>376</v>
      </c>
      <c r="E34" s="731" t="s">
        <v>377</v>
      </c>
      <c r="F34" s="731"/>
      <c r="G34" s="732" t="s">
        <v>208</v>
      </c>
      <c r="H34" s="733">
        <v>1</v>
      </c>
      <c r="I34" s="734">
        <v>7.0000000000000007E-2</v>
      </c>
      <c r="J34" s="734">
        <v>7.0000000000000007E-2</v>
      </c>
    </row>
    <row r="35" spans="1:10" ht="25.95" customHeight="1" x14ac:dyDescent="0.25">
      <c r="A35" s="729" t="s">
        <v>349</v>
      </c>
      <c r="B35" s="730" t="s">
        <v>389</v>
      </c>
      <c r="C35" s="729" t="s">
        <v>18</v>
      </c>
      <c r="D35" s="729" t="s">
        <v>390</v>
      </c>
      <c r="E35" s="731" t="s">
        <v>380</v>
      </c>
      <c r="F35" s="731"/>
      <c r="G35" s="732" t="s">
        <v>208</v>
      </c>
      <c r="H35" s="733">
        <v>1</v>
      </c>
      <c r="I35" s="734">
        <v>0.11</v>
      </c>
      <c r="J35" s="734">
        <v>0.11</v>
      </c>
    </row>
    <row r="36" spans="1:10" ht="25.95" customHeight="1" x14ac:dyDescent="0.25">
      <c r="A36" s="729" t="s">
        <v>349</v>
      </c>
      <c r="B36" s="730" t="s">
        <v>391</v>
      </c>
      <c r="C36" s="729" t="s">
        <v>18</v>
      </c>
      <c r="D36" s="729" t="s">
        <v>392</v>
      </c>
      <c r="E36" s="731" t="s">
        <v>380</v>
      </c>
      <c r="F36" s="731"/>
      <c r="G36" s="732" t="s">
        <v>208</v>
      </c>
      <c r="H36" s="733">
        <v>1</v>
      </c>
      <c r="I36" s="734">
        <v>0.4</v>
      </c>
      <c r="J36" s="734">
        <v>0.4</v>
      </c>
    </row>
    <row r="37" spans="1:10" x14ac:dyDescent="0.25">
      <c r="A37" s="735"/>
      <c r="B37" s="735"/>
      <c r="C37" s="735"/>
      <c r="D37" s="735"/>
      <c r="E37" s="735" t="s">
        <v>359</v>
      </c>
      <c r="F37" s="736">
        <v>9.1263068000000001</v>
      </c>
      <c r="G37" s="735" t="s">
        <v>360</v>
      </c>
      <c r="H37" s="736">
        <v>7.98</v>
      </c>
      <c r="I37" s="735" t="s">
        <v>361</v>
      </c>
      <c r="J37" s="736">
        <v>17.11</v>
      </c>
    </row>
    <row r="38" spans="1:10" ht="13.8" thickBot="1" x14ac:dyDescent="0.3">
      <c r="A38" s="735"/>
      <c r="B38" s="735"/>
      <c r="C38" s="735"/>
      <c r="D38" s="735"/>
      <c r="E38" s="735" t="s">
        <v>362</v>
      </c>
      <c r="F38" s="736">
        <v>5.25</v>
      </c>
      <c r="G38" s="735"/>
      <c r="H38" s="737" t="s">
        <v>363</v>
      </c>
      <c r="I38" s="737"/>
      <c r="J38" s="736">
        <v>23.35</v>
      </c>
    </row>
    <row r="39" spans="1:10" ht="1.05" customHeight="1" thickTop="1" x14ac:dyDescent="0.25">
      <c r="A39" s="738"/>
      <c r="B39" s="738"/>
      <c r="C39" s="738"/>
      <c r="D39" s="738"/>
      <c r="E39" s="738"/>
      <c r="F39" s="738"/>
      <c r="G39" s="738"/>
      <c r="H39" s="738"/>
      <c r="I39" s="738"/>
      <c r="J39" s="738"/>
    </row>
    <row r="40" spans="1:10" ht="24" customHeight="1" x14ac:dyDescent="0.25">
      <c r="A40" s="715" t="s">
        <v>393</v>
      </c>
      <c r="B40" s="715"/>
      <c r="C40" s="715"/>
      <c r="D40" s="715" t="s">
        <v>11</v>
      </c>
      <c r="E40" s="715"/>
      <c r="F40" s="716"/>
      <c r="G40" s="716"/>
      <c r="H40" s="717"/>
      <c r="I40" s="715"/>
      <c r="J40" s="718">
        <v>3358.53</v>
      </c>
    </row>
    <row r="41" spans="1:10" ht="18" customHeight="1" x14ac:dyDescent="0.25">
      <c r="A41" s="719" t="s">
        <v>394</v>
      </c>
      <c r="B41" s="720" t="s">
        <v>3</v>
      </c>
      <c r="C41" s="719" t="s">
        <v>4</v>
      </c>
      <c r="D41" s="719" t="s">
        <v>5</v>
      </c>
      <c r="E41" s="721" t="s">
        <v>339</v>
      </c>
      <c r="F41" s="721"/>
      <c r="G41" s="722" t="s">
        <v>6</v>
      </c>
      <c r="H41" s="720" t="s">
        <v>7</v>
      </c>
      <c r="I41" s="720" t="s">
        <v>340</v>
      </c>
      <c r="J41" s="720" t="s">
        <v>8</v>
      </c>
    </row>
    <row r="42" spans="1:10" ht="24" customHeight="1" x14ac:dyDescent="0.25">
      <c r="A42" s="723" t="s">
        <v>341</v>
      </c>
      <c r="B42" s="724" t="s">
        <v>395</v>
      </c>
      <c r="C42" s="723" t="s">
        <v>12</v>
      </c>
      <c r="D42" s="723" t="s">
        <v>20</v>
      </c>
      <c r="E42" s="725" t="s">
        <v>343</v>
      </c>
      <c r="F42" s="725"/>
      <c r="G42" s="726" t="s">
        <v>21</v>
      </c>
      <c r="H42" s="727">
        <v>1</v>
      </c>
      <c r="I42" s="728">
        <v>8.2100000000000009</v>
      </c>
      <c r="J42" s="728">
        <v>8.2100000000000009</v>
      </c>
    </row>
    <row r="43" spans="1:10" ht="24" customHeight="1" x14ac:dyDescent="0.25">
      <c r="A43" s="729" t="s">
        <v>344</v>
      </c>
      <c r="B43" s="730" t="s">
        <v>396</v>
      </c>
      <c r="C43" s="729" t="s">
        <v>12</v>
      </c>
      <c r="D43" s="729" t="s">
        <v>397</v>
      </c>
      <c r="E43" s="731" t="s">
        <v>343</v>
      </c>
      <c r="F43" s="731"/>
      <c r="G43" s="732" t="s">
        <v>208</v>
      </c>
      <c r="H43" s="733">
        <v>0.2</v>
      </c>
      <c r="I43" s="734">
        <v>23.12</v>
      </c>
      <c r="J43" s="734">
        <v>4.62</v>
      </c>
    </row>
    <row r="44" spans="1:10" ht="24" customHeight="1" x14ac:dyDescent="0.25">
      <c r="A44" s="729" t="s">
        <v>344</v>
      </c>
      <c r="B44" s="730" t="s">
        <v>347</v>
      </c>
      <c r="C44" s="729" t="s">
        <v>12</v>
      </c>
      <c r="D44" s="729" t="s">
        <v>348</v>
      </c>
      <c r="E44" s="731" t="s">
        <v>343</v>
      </c>
      <c r="F44" s="731"/>
      <c r="G44" s="732" t="s">
        <v>208</v>
      </c>
      <c r="H44" s="733">
        <v>0.2</v>
      </c>
      <c r="I44" s="734">
        <v>17.95</v>
      </c>
      <c r="J44" s="734">
        <v>3.59</v>
      </c>
    </row>
    <row r="45" spans="1:10" x14ac:dyDescent="0.25">
      <c r="A45" s="735"/>
      <c r="B45" s="735"/>
      <c r="C45" s="735"/>
      <c r="D45" s="735"/>
      <c r="E45" s="735" t="s">
        <v>359</v>
      </c>
      <c r="F45" s="736">
        <v>3.1683379560486453</v>
      </c>
      <c r="G45" s="735" t="s">
        <v>360</v>
      </c>
      <c r="H45" s="736">
        <v>2.77</v>
      </c>
      <c r="I45" s="735" t="s">
        <v>361</v>
      </c>
      <c r="J45" s="736">
        <v>5.94</v>
      </c>
    </row>
    <row r="46" spans="1:10" ht="13.8" thickBot="1" x14ac:dyDescent="0.3">
      <c r="A46" s="735"/>
      <c r="B46" s="735"/>
      <c r="C46" s="735"/>
      <c r="D46" s="735"/>
      <c r="E46" s="735" t="s">
        <v>362</v>
      </c>
      <c r="F46" s="736">
        <v>2.38</v>
      </c>
      <c r="G46" s="735"/>
      <c r="H46" s="737" t="s">
        <v>363</v>
      </c>
      <c r="I46" s="737"/>
      <c r="J46" s="736">
        <v>10.6</v>
      </c>
    </row>
    <row r="47" spans="1:10" ht="1.05" customHeight="1" thickTop="1" x14ac:dyDescent="0.25">
      <c r="A47" s="738"/>
      <c r="B47" s="738"/>
      <c r="C47" s="738"/>
      <c r="D47" s="738"/>
      <c r="E47" s="738"/>
      <c r="F47" s="738"/>
      <c r="G47" s="738"/>
      <c r="H47" s="738"/>
      <c r="I47" s="738"/>
      <c r="J47" s="738"/>
    </row>
    <row r="48" spans="1:10" ht="18" customHeight="1" x14ac:dyDescent="0.25">
      <c r="A48" s="719" t="s">
        <v>398</v>
      </c>
      <c r="B48" s="720" t="s">
        <v>3</v>
      </c>
      <c r="C48" s="719" t="s">
        <v>4</v>
      </c>
      <c r="D48" s="719" t="s">
        <v>5</v>
      </c>
      <c r="E48" s="721" t="s">
        <v>339</v>
      </c>
      <c r="F48" s="721"/>
      <c r="G48" s="722" t="s">
        <v>6</v>
      </c>
      <c r="H48" s="720" t="s">
        <v>7</v>
      </c>
      <c r="I48" s="720" t="s">
        <v>340</v>
      </c>
      <c r="J48" s="720" t="s">
        <v>8</v>
      </c>
    </row>
    <row r="49" spans="1:10" ht="24" customHeight="1" x14ac:dyDescent="0.25">
      <c r="A49" s="723" t="s">
        <v>341</v>
      </c>
      <c r="B49" s="724" t="s">
        <v>399</v>
      </c>
      <c r="C49" s="723" t="s">
        <v>12</v>
      </c>
      <c r="D49" s="723" t="s">
        <v>400</v>
      </c>
      <c r="E49" s="725" t="s">
        <v>343</v>
      </c>
      <c r="F49" s="725"/>
      <c r="G49" s="726" t="s">
        <v>14</v>
      </c>
      <c r="H49" s="727">
        <v>1</v>
      </c>
      <c r="I49" s="728">
        <v>4.08</v>
      </c>
      <c r="J49" s="728">
        <v>4.08</v>
      </c>
    </row>
    <row r="50" spans="1:10" ht="24" customHeight="1" x14ac:dyDescent="0.25">
      <c r="A50" s="729" t="s">
        <v>344</v>
      </c>
      <c r="B50" s="730" t="s">
        <v>345</v>
      </c>
      <c r="C50" s="729" t="s">
        <v>12</v>
      </c>
      <c r="D50" s="729" t="s">
        <v>346</v>
      </c>
      <c r="E50" s="731" t="s">
        <v>343</v>
      </c>
      <c r="F50" s="731"/>
      <c r="G50" s="732" t="s">
        <v>208</v>
      </c>
      <c r="H50" s="733">
        <v>7.0000000000000007E-2</v>
      </c>
      <c r="I50" s="734">
        <v>22.55</v>
      </c>
      <c r="J50" s="734">
        <v>1.57</v>
      </c>
    </row>
    <row r="51" spans="1:10" ht="24" customHeight="1" x14ac:dyDescent="0.25">
      <c r="A51" s="729" t="s">
        <v>344</v>
      </c>
      <c r="B51" s="730" t="s">
        <v>347</v>
      </c>
      <c r="C51" s="729" t="s">
        <v>12</v>
      </c>
      <c r="D51" s="729" t="s">
        <v>348</v>
      </c>
      <c r="E51" s="731" t="s">
        <v>343</v>
      </c>
      <c r="F51" s="731"/>
      <c r="G51" s="732" t="s">
        <v>208</v>
      </c>
      <c r="H51" s="733">
        <v>0.14000000000000001</v>
      </c>
      <c r="I51" s="734">
        <v>17.95</v>
      </c>
      <c r="J51" s="734">
        <v>2.5099999999999998</v>
      </c>
    </row>
    <row r="52" spans="1:10" x14ac:dyDescent="0.25">
      <c r="A52" s="735"/>
      <c r="B52" s="735"/>
      <c r="C52" s="735"/>
      <c r="D52" s="735"/>
      <c r="E52" s="735" t="s">
        <v>359</v>
      </c>
      <c r="F52" s="736">
        <v>1.5521655643268615</v>
      </c>
      <c r="G52" s="735" t="s">
        <v>360</v>
      </c>
      <c r="H52" s="736">
        <v>1.36</v>
      </c>
      <c r="I52" s="735" t="s">
        <v>361</v>
      </c>
      <c r="J52" s="736">
        <v>2.91</v>
      </c>
    </row>
    <row r="53" spans="1:10" ht="13.8" thickBot="1" x14ac:dyDescent="0.3">
      <c r="A53" s="735"/>
      <c r="B53" s="735"/>
      <c r="C53" s="735"/>
      <c r="D53" s="735"/>
      <c r="E53" s="735" t="s">
        <v>362</v>
      </c>
      <c r="F53" s="736">
        <v>1.18</v>
      </c>
      <c r="G53" s="735"/>
      <c r="H53" s="737" t="s">
        <v>363</v>
      </c>
      <c r="I53" s="737"/>
      <c r="J53" s="736">
        <v>5.27</v>
      </c>
    </row>
    <row r="54" spans="1:10" ht="1.05" customHeight="1" thickTop="1" x14ac:dyDescent="0.25">
      <c r="A54" s="738"/>
      <c r="B54" s="738"/>
      <c r="C54" s="738"/>
      <c r="D54" s="738"/>
      <c r="E54" s="738"/>
      <c r="F54" s="738"/>
      <c r="G54" s="738"/>
      <c r="H54" s="738"/>
      <c r="I54" s="738"/>
      <c r="J54" s="738"/>
    </row>
    <row r="55" spans="1:10" ht="18" customHeight="1" x14ac:dyDescent="0.25">
      <c r="A55" s="719" t="s">
        <v>401</v>
      </c>
      <c r="B55" s="720" t="s">
        <v>3</v>
      </c>
      <c r="C55" s="719" t="s">
        <v>4</v>
      </c>
      <c r="D55" s="719" t="s">
        <v>5</v>
      </c>
      <c r="E55" s="721" t="s">
        <v>339</v>
      </c>
      <c r="F55" s="721"/>
      <c r="G55" s="722" t="s">
        <v>6</v>
      </c>
      <c r="H55" s="720" t="s">
        <v>7</v>
      </c>
      <c r="I55" s="720" t="s">
        <v>340</v>
      </c>
      <c r="J55" s="720" t="s">
        <v>8</v>
      </c>
    </row>
    <row r="56" spans="1:10" ht="24" customHeight="1" x14ac:dyDescent="0.25">
      <c r="A56" s="723" t="s">
        <v>341</v>
      </c>
      <c r="B56" s="724" t="s">
        <v>402</v>
      </c>
      <c r="C56" s="723" t="s">
        <v>12</v>
      </c>
      <c r="D56" s="723" t="s">
        <v>16</v>
      </c>
      <c r="E56" s="725" t="s">
        <v>343</v>
      </c>
      <c r="F56" s="725"/>
      <c r="G56" s="726" t="s">
        <v>14</v>
      </c>
      <c r="H56" s="727">
        <v>1</v>
      </c>
      <c r="I56" s="728">
        <v>12.12</v>
      </c>
      <c r="J56" s="728">
        <v>12.12</v>
      </c>
    </row>
    <row r="57" spans="1:10" ht="24" customHeight="1" x14ac:dyDescent="0.25">
      <c r="A57" s="729" t="s">
        <v>344</v>
      </c>
      <c r="B57" s="730" t="s">
        <v>403</v>
      </c>
      <c r="C57" s="729" t="s">
        <v>12</v>
      </c>
      <c r="D57" s="729" t="s">
        <v>404</v>
      </c>
      <c r="E57" s="731" t="s">
        <v>343</v>
      </c>
      <c r="F57" s="731"/>
      <c r="G57" s="732" t="s">
        <v>208</v>
      </c>
      <c r="H57" s="733">
        <v>0.06</v>
      </c>
      <c r="I57" s="734">
        <v>22.5</v>
      </c>
      <c r="J57" s="734">
        <v>1.35</v>
      </c>
    </row>
    <row r="58" spans="1:10" ht="24" customHeight="1" x14ac:dyDescent="0.25">
      <c r="A58" s="729" t="s">
        <v>344</v>
      </c>
      <c r="B58" s="730" t="s">
        <v>347</v>
      </c>
      <c r="C58" s="729" t="s">
        <v>12</v>
      </c>
      <c r="D58" s="729" t="s">
        <v>348</v>
      </c>
      <c r="E58" s="731" t="s">
        <v>343</v>
      </c>
      <c r="F58" s="731"/>
      <c r="G58" s="732" t="s">
        <v>208</v>
      </c>
      <c r="H58" s="733">
        <v>0.6</v>
      </c>
      <c r="I58" s="734">
        <v>17.95</v>
      </c>
      <c r="J58" s="734">
        <v>10.77</v>
      </c>
    </row>
    <row r="59" spans="1:10" x14ac:dyDescent="0.25">
      <c r="A59" s="735"/>
      <c r="B59" s="735"/>
      <c r="C59" s="735"/>
      <c r="D59" s="735"/>
      <c r="E59" s="735" t="s">
        <v>359</v>
      </c>
      <c r="F59" s="736">
        <v>4.4964796244932792</v>
      </c>
      <c r="G59" s="735" t="s">
        <v>360</v>
      </c>
      <c r="H59" s="736">
        <v>3.93</v>
      </c>
      <c r="I59" s="735" t="s">
        <v>361</v>
      </c>
      <c r="J59" s="736">
        <v>8.43</v>
      </c>
    </row>
    <row r="60" spans="1:10" ht="13.8" thickBot="1" x14ac:dyDescent="0.3">
      <c r="A60" s="735"/>
      <c r="B60" s="735"/>
      <c r="C60" s="735"/>
      <c r="D60" s="735"/>
      <c r="E60" s="735" t="s">
        <v>362</v>
      </c>
      <c r="F60" s="736">
        <v>3.52</v>
      </c>
      <c r="G60" s="735"/>
      <c r="H60" s="737" t="s">
        <v>363</v>
      </c>
      <c r="I60" s="737"/>
      <c r="J60" s="736">
        <v>15.64</v>
      </c>
    </row>
    <row r="61" spans="1:10" ht="1.05" customHeight="1" thickTop="1" x14ac:dyDescent="0.25">
      <c r="A61" s="738"/>
      <c r="B61" s="738"/>
      <c r="C61" s="738"/>
      <c r="D61" s="738"/>
      <c r="E61" s="738"/>
      <c r="F61" s="738"/>
      <c r="G61" s="738"/>
      <c r="H61" s="738"/>
      <c r="I61" s="738"/>
      <c r="J61" s="738"/>
    </row>
    <row r="62" spans="1:10" ht="18" customHeight="1" x14ac:dyDescent="0.25">
      <c r="A62" s="719" t="s">
        <v>405</v>
      </c>
      <c r="B62" s="720" t="s">
        <v>3</v>
      </c>
      <c r="C62" s="719" t="s">
        <v>4</v>
      </c>
      <c r="D62" s="719" t="s">
        <v>5</v>
      </c>
      <c r="E62" s="721" t="s">
        <v>339</v>
      </c>
      <c r="F62" s="721"/>
      <c r="G62" s="722" t="s">
        <v>6</v>
      </c>
      <c r="H62" s="720" t="s">
        <v>7</v>
      </c>
      <c r="I62" s="720" t="s">
        <v>340</v>
      </c>
      <c r="J62" s="720" t="s">
        <v>8</v>
      </c>
    </row>
    <row r="63" spans="1:10" ht="24" customHeight="1" x14ac:dyDescent="0.25">
      <c r="A63" s="723" t="s">
        <v>341</v>
      </c>
      <c r="B63" s="724" t="s">
        <v>406</v>
      </c>
      <c r="C63" s="723" t="s">
        <v>12</v>
      </c>
      <c r="D63" s="723" t="s">
        <v>262</v>
      </c>
      <c r="E63" s="725" t="s">
        <v>343</v>
      </c>
      <c r="F63" s="725"/>
      <c r="G63" s="726" t="s">
        <v>14</v>
      </c>
      <c r="H63" s="727">
        <v>1</v>
      </c>
      <c r="I63" s="728">
        <v>6.1</v>
      </c>
      <c r="J63" s="728">
        <v>6.1</v>
      </c>
    </row>
    <row r="64" spans="1:10" ht="24" customHeight="1" x14ac:dyDescent="0.25">
      <c r="A64" s="729" t="s">
        <v>344</v>
      </c>
      <c r="B64" s="730" t="s">
        <v>407</v>
      </c>
      <c r="C64" s="729" t="s">
        <v>12</v>
      </c>
      <c r="D64" s="729" t="s">
        <v>408</v>
      </c>
      <c r="E64" s="731" t="s">
        <v>343</v>
      </c>
      <c r="F64" s="731"/>
      <c r="G64" s="732" t="s">
        <v>208</v>
      </c>
      <c r="H64" s="733">
        <v>0.03</v>
      </c>
      <c r="I64" s="734">
        <v>24.08</v>
      </c>
      <c r="J64" s="734">
        <v>0.72</v>
      </c>
    </row>
    <row r="65" spans="1:10" ht="24" customHeight="1" x14ac:dyDescent="0.25">
      <c r="A65" s="729" t="s">
        <v>344</v>
      </c>
      <c r="B65" s="730" t="s">
        <v>347</v>
      </c>
      <c r="C65" s="729" t="s">
        <v>12</v>
      </c>
      <c r="D65" s="729" t="s">
        <v>348</v>
      </c>
      <c r="E65" s="731" t="s">
        <v>343</v>
      </c>
      <c r="F65" s="731"/>
      <c r="G65" s="732" t="s">
        <v>208</v>
      </c>
      <c r="H65" s="733">
        <v>0.3</v>
      </c>
      <c r="I65" s="734">
        <v>17.95</v>
      </c>
      <c r="J65" s="734">
        <v>5.38</v>
      </c>
    </row>
    <row r="66" spans="1:10" x14ac:dyDescent="0.25">
      <c r="A66" s="735"/>
      <c r="B66" s="735"/>
      <c r="C66" s="735"/>
      <c r="D66" s="735"/>
      <c r="E66" s="735" t="s">
        <v>359</v>
      </c>
      <c r="F66" s="736">
        <v>2.2455728611051846</v>
      </c>
      <c r="G66" s="735" t="s">
        <v>360</v>
      </c>
      <c r="H66" s="736">
        <v>1.96</v>
      </c>
      <c r="I66" s="735" t="s">
        <v>361</v>
      </c>
      <c r="J66" s="736">
        <v>4.21</v>
      </c>
    </row>
    <row r="67" spans="1:10" ht="13.8" thickBot="1" x14ac:dyDescent="0.3">
      <c r="A67" s="735"/>
      <c r="B67" s="735"/>
      <c r="C67" s="735"/>
      <c r="D67" s="735"/>
      <c r="E67" s="735" t="s">
        <v>362</v>
      </c>
      <c r="F67" s="736">
        <v>1.77</v>
      </c>
      <c r="G67" s="735"/>
      <c r="H67" s="737" t="s">
        <v>363</v>
      </c>
      <c r="I67" s="737"/>
      <c r="J67" s="736">
        <v>7.87</v>
      </c>
    </row>
    <row r="68" spans="1:10" ht="1.05" customHeight="1" thickTop="1" x14ac:dyDescent="0.25">
      <c r="A68" s="738"/>
      <c r="B68" s="738"/>
      <c r="C68" s="738"/>
      <c r="D68" s="738"/>
      <c r="E68" s="738"/>
      <c r="F68" s="738"/>
      <c r="G68" s="738"/>
      <c r="H68" s="738"/>
      <c r="I68" s="738"/>
      <c r="J68" s="738"/>
    </row>
    <row r="69" spans="1:10" ht="18" customHeight="1" x14ac:dyDescent="0.25">
      <c r="A69" s="719" t="s">
        <v>409</v>
      </c>
      <c r="B69" s="720" t="s">
        <v>3</v>
      </c>
      <c r="C69" s="719" t="s">
        <v>4</v>
      </c>
      <c r="D69" s="719" t="s">
        <v>5</v>
      </c>
      <c r="E69" s="721" t="s">
        <v>339</v>
      </c>
      <c r="F69" s="721"/>
      <c r="G69" s="722" t="s">
        <v>6</v>
      </c>
      <c r="H69" s="720" t="s">
        <v>7</v>
      </c>
      <c r="I69" s="720" t="s">
        <v>340</v>
      </c>
      <c r="J69" s="720" t="s">
        <v>8</v>
      </c>
    </row>
    <row r="70" spans="1:10" ht="25.95" customHeight="1" x14ac:dyDescent="0.25">
      <c r="A70" s="723" t="s">
        <v>341</v>
      </c>
      <c r="B70" s="724" t="s">
        <v>410</v>
      </c>
      <c r="C70" s="723" t="s">
        <v>18</v>
      </c>
      <c r="D70" s="723" t="s">
        <v>291</v>
      </c>
      <c r="E70" s="725" t="s">
        <v>411</v>
      </c>
      <c r="F70" s="725"/>
      <c r="G70" s="726" t="s">
        <v>14</v>
      </c>
      <c r="H70" s="727">
        <v>1</v>
      </c>
      <c r="I70" s="728">
        <v>7.36</v>
      </c>
      <c r="J70" s="728">
        <v>7.36</v>
      </c>
    </row>
    <row r="71" spans="1:10" ht="24" customHeight="1" x14ac:dyDescent="0.25">
      <c r="A71" s="729" t="s">
        <v>344</v>
      </c>
      <c r="B71" s="730" t="s">
        <v>412</v>
      </c>
      <c r="C71" s="729" t="s">
        <v>18</v>
      </c>
      <c r="D71" s="729" t="s">
        <v>408</v>
      </c>
      <c r="E71" s="731" t="s">
        <v>366</v>
      </c>
      <c r="F71" s="731"/>
      <c r="G71" s="732" t="s">
        <v>208</v>
      </c>
      <c r="H71" s="733">
        <v>0.29859999999999998</v>
      </c>
      <c r="I71" s="734">
        <v>22.06</v>
      </c>
      <c r="J71" s="734">
        <v>6.58</v>
      </c>
    </row>
    <row r="72" spans="1:10" ht="24" customHeight="1" x14ac:dyDescent="0.25">
      <c r="A72" s="729" t="s">
        <v>349</v>
      </c>
      <c r="B72" s="730" t="s">
        <v>413</v>
      </c>
      <c r="C72" s="729" t="s">
        <v>18</v>
      </c>
      <c r="D72" s="729" t="s">
        <v>414</v>
      </c>
      <c r="E72" s="731" t="s">
        <v>352</v>
      </c>
      <c r="F72" s="731"/>
      <c r="G72" s="732" t="s">
        <v>21</v>
      </c>
      <c r="H72" s="733">
        <v>0.3</v>
      </c>
      <c r="I72" s="734">
        <v>2.62</v>
      </c>
      <c r="J72" s="734">
        <v>0.78</v>
      </c>
    </row>
    <row r="73" spans="1:10" x14ac:dyDescent="0.25">
      <c r="A73" s="735"/>
      <c r="B73" s="735"/>
      <c r="C73" s="735"/>
      <c r="D73" s="735"/>
      <c r="E73" s="735" t="s">
        <v>359</v>
      </c>
      <c r="F73" s="736">
        <v>2.7042884574354598</v>
      </c>
      <c r="G73" s="735" t="s">
        <v>360</v>
      </c>
      <c r="H73" s="736">
        <v>2.37</v>
      </c>
      <c r="I73" s="735" t="s">
        <v>361</v>
      </c>
      <c r="J73" s="736">
        <v>5.07</v>
      </c>
    </row>
    <row r="74" spans="1:10" ht="13.8" thickBot="1" x14ac:dyDescent="0.3">
      <c r="A74" s="735"/>
      <c r="B74" s="735"/>
      <c r="C74" s="735"/>
      <c r="D74" s="735"/>
      <c r="E74" s="735" t="s">
        <v>362</v>
      </c>
      <c r="F74" s="736">
        <v>2.13</v>
      </c>
      <c r="G74" s="735"/>
      <c r="H74" s="737" t="s">
        <v>363</v>
      </c>
      <c r="I74" s="737"/>
      <c r="J74" s="736">
        <v>9.5</v>
      </c>
    </row>
    <row r="75" spans="1:10" ht="1.05" customHeight="1" thickTop="1" x14ac:dyDescent="0.25">
      <c r="A75" s="738"/>
      <c r="B75" s="738"/>
      <c r="C75" s="738"/>
      <c r="D75" s="738"/>
      <c r="E75" s="738"/>
      <c r="F75" s="738"/>
      <c r="G75" s="738"/>
      <c r="H75" s="738"/>
      <c r="I75" s="738"/>
      <c r="J75" s="738"/>
    </row>
    <row r="76" spans="1:10" ht="24" customHeight="1" x14ac:dyDescent="0.25">
      <c r="A76" s="715" t="s">
        <v>415</v>
      </c>
      <c r="B76" s="715"/>
      <c r="C76" s="715"/>
      <c r="D76" s="715" t="s">
        <v>22</v>
      </c>
      <c r="E76" s="715"/>
      <c r="F76" s="716"/>
      <c r="G76" s="716"/>
      <c r="H76" s="717"/>
      <c r="I76" s="715"/>
      <c r="J76" s="718"/>
    </row>
    <row r="77" spans="1:10" ht="24" customHeight="1" x14ac:dyDescent="0.25">
      <c r="A77" s="715" t="s">
        <v>416</v>
      </c>
      <c r="B77" s="715"/>
      <c r="C77" s="715"/>
      <c r="D77" s="715" t="s">
        <v>15</v>
      </c>
      <c r="E77" s="715"/>
      <c r="F77" s="716"/>
      <c r="G77" s="716"/>
      <c r="H77" s="717"/>
      <c r="I77" s="715"/>
      <c r="J77" s="718"/>
    </row>
    <row r="78" spans="1:10" ht="18" customHeight="1" x14ac:dyDescent="0.25">
      <c r="A78" s="719" t="s">
        <v>417</v>
      </c>
      <c r="B78" s="720" t="s">
        <v>3</v>
      </c>
      <c r="C78" s="719" t="s">
        <v>4</v>
      </c>
      <c r="D78" s="719" t="s">
        <v>5</v>
      </c>
      <c r="E78" s="721" t="s">
        <v>339</v>
      </c>
      <c r="F78" s="721"/>
      <c r="G78" s="722" t="s">
        <v>6</v>
      </c>
      <c r="H78" s="720" t="s">
        <v>7</v>
      </c>
      <c r="I78" s="720" t="s">
        <v>340</v>
      </c>
      <c r="J78" s="720" t="s">
        <v>8</v>
      </c>
    </row>
    <row r="79" spans="1:10" ht="52.05" customHeight="1" x14ac:dyDescent="0.25">
      <c r="A79" s="723" t="s">
        <v>341</v>
      </c>
      <c r="B79" s="724" t="s">
        <v>418</v>
      </c>
      <c r="C79" s="723" t="s">
        <v>18</v>
      </c>
      <c r="D79" s="723" t="s">
        <v>327</v>
      </c>
      <c r="E79" s="725" t="s">
        <v>419</v>
      </c>
      <c r="F79" s="725"/>
      <c r="G79" s="726" t="s">
        <v>14</v>
      </c>
      <c r="H79" s="727">
        <v>1</v>
      </c>
      <c r="I79" s="728">
        <v>80.88</v>
      </c>
      <c r="J79" s="728">
        <v>80.88</v>
      </c>
    </row>
    <row r="80" spans="1:10" ht="24" customHeight="1" x14ac:dyDescent="0.25">
      <c r="A80" s="729" t="s">
        <v>344</v>
      </c>
      <c r="B80" s="730" t="s">
        <v>420</v>
      </c>
      <c r="C80" s="729" t="s">
        <v>18</v>
      </c>
      <c r="D80" s="729" t="s">
        <v>348</v>
      </c>
      <c r="E80" s="731" t="s">
        <v>366</v>
      </c>
      <c r="F80" s="731"/>
      <c r="G80" s="732" t="s">
        <v>208</v>
      </c>
      <c r="H80" s="733">
        <v>0.16600000000000001</v>
      </c>
      <c r="I80" s="734">
        <v>16.350000000000001</v>
      </c>
      <c r="J80" s="734">
        <v>2.71</v>
      </c>
    </row>
    <row r="81" spans="1:10" ht="24" customHeight="1" x14ac:dyDescent="0.25">
      <c r="A81" s="729" t="s">
        <v>344</v>
      </c>
      <c r="B81" s="730" t="s">
        <v>421</v>
      </c>
      <c r="C81" s="729" t="s">
        <v>18</v>
      </c>
      <c r="D81" s="729" t="s">
        <v>404</v>
      </c>
      <c r="E81" s="731" t="s">
        <v>366</v>
      </c>
      <c r="F81" s="731"/>
      <c r="G81" s="732" t="s">
        <v>208</v>
      </c>
      <c r="H81" s="733">
        <v>0.128</v>
      </c>
      <c r="I81" s="734">
        <v>20.73</v>
      </c>
      <c r="J81" s="734">
        <v>2.65</v>
      </c>
    </row>
    <row r="82" spans="1:10" ht="39" customHeight="1" x14ac:dyDescent="0.25">
      <c r="A82" s="729" t="s">
        <v>344</v>
      </c>
      <c r="B82" s="730" t="s">
        <v>422</v>
      </c>
      <c r="C82" s="729" t="s">
        <v>18</v>
      </c>
      <c r="D82" s="729" t="s">
        <v>423</v>
      </c>
      <c r="E82" s="731" t="s">
        <v>424</v>
      </c>
      <c r="F82" s="731"/>
      <c r="G82" s="732" t="s">
        <v>425</v>
      </c>
      <c r="H82" s="733">
        <v>5.3E-3</v>
      </c>
      <c r="I82" s="734">
        <v>22.16</v>
      </c>
      <c r="J82" s="734">
        <v>0.11</v>
      </c>
    </row>
    <row r="83" spans="1:10" ht="39" customHeight="1" x14ac:dyDescent="0.25">
      <c r="A83" s="729" t="s">
        <v>344</v>
      </c>
      <c r="B83" s="730" t="s">
        <v>426</v>
      </c>
      <c r="C83" s="729" t="s">
        <v>18</v>
      </c>
      <c r="D83" s="729" t="s">
        <v>427</v>
      </c>
      <c r="E83" s="731" t="s">
        <v>424</v>
      </c>
      <c r="F83" s="731"/>
      <c r="G83" s="732" t="s">
        <v>428</v>
      </c>
      <c r="H83" s="733">
        <v>7.3000000000000001E-3</v>
      </c>
      <c r="I83" s="734">
        <v>20.9</v>
      </c>
      <c r="J83" s="734">
        <v>0.15</v>
      </c>
    </row>
    <row r="84" spans="1:10" ht="39" customHeight="1" x14ac:dyDescent="0.25">
      <c r="A84" s="729" t="s">
        <v>349</v>
      </c>
      <c r="B84" s="730" t="s">
        <v>429</v>
      </c>
      <c r="C84" s="729" t="s">
        <v>18</v>
      </c>
      <c r="D84" s="729" t="s">
        <v>430</v>
      </c>
      <c r="E84" s="731" t="s">
        <v>352</v>
      </c>
      <c r="F84" s="731"/>
      <c r="G84" s="732" t="s">
        <v>431</v>
      </c>
      <c r="H84" s="733">
        <v>1.26</v>
      </c>
      <c r="I84" s="734">
        <v>0.32</v>
      </c>
      <c r="J84" s="734">
        <v>0.4</v>
      </c>
    </row>
    <row r="85" spans="1:10" ht="25.95" customHeight="1" x14ac:dyDescent="0.25">
      <c r="A85" s="729" t="s">
        <v>349</v>
      </c>
      <c r="B85" s="730" t="s">
        <v>432</v>
      </c>
      <c r="C85" s="729" t="s">
        <v>18</v>
      </c>
      <c r="D85" s="729" t="s">
        <v>433</v>
      </c>
      <c r="E85" s="731" t="s">
        <v>352</v>
      </c>
      <c r="F85" s="731"/>
      <c r="G85" s="732" t="s">
        <v>21</v>
      </c>
      <c r="H85" s="733">
        <v>1.26</v>
      </c>
      <c r="I85" s="734">
        <v>4.8499999999999996</v>
      </c>
      <c r="J85" s="734">
        <v>6.11</v>
      </c>
    </row>
    <row r="86" spans="1:10" ht="25.95" customHeight="1" x14ac:dyDescent="0.25">
      <c r="A86" s="729" t="s">
        <v>349</v>
      </c>
      <c r="B86" s="730" t="s">
        <v>434</v>
      </c>
      <c r="C86" s="729" t="s">
        <v>18</v>
      </c>
      <c r="D86" s="729" t="s">
        <v>435</v>
      </c>
      <c r="E86" s="731" t="s">
        <v>352</v>
      </c>
      <c r="F86" s="731"/>
      <c r="G86" s="732" t="s">
        <v>14</v>
      </c>
      <c r="H86" s="733">
        <v>1.357</v>
      </c>
      <c r="I86" s="734">
        <v>50.67</v>
      </c>
      <c r="J86" s="734">
        <v>68.75</v>
      </c>
    </row>
    <row r="87" spans="1:10" x14ac:dyDescent="0.25">
      <c r="A87" s="735"/>
      <c r="B87" s="735"/>
      <c r="C87" s="735"/>
      <c r="D87" s="735"/>
      <c r="E87" s="735" t="s">
        <v>359</v>
      </c>
      <c r="F87" s="736">
        <v>2.3575848090462981</v>
      </c>
      <c r="G87" s="735" t="s">
        <v>360</v>
      </c>
      <c r="H87" s="736">
        <v>2.06</v>
      </c>
      <c r="I87" s="735" t="s">
        <v>361</v>
      </c>
      <c r="J87" s="736">
        <v>4.42</v>
      </c>
    </row>
    <row r="88" spans="1:10" ht="13.8" thickBot="1" x14ac:dyDescent="0.3">
      <c r="A88" s="735"/>
      <c r="B88" s="735"/>
      <c r="C88" s="735"/>
      <c r="D88" s="735"/>
      <c r="E88" s="735" t="s">
        <v>362</v>
      </c>
      <c r="F88" s="736">
        <v>23.5</v>
      </c>
      <c r="G88" s="735"/>
      <c r="H88" s="737" t="s">
        <v>363</v>
      </c>
      <c r="I88" s="737"/>
      <c r="J88" s="736">
        <v>104.38</v>
      </c>
    </row>
    <row r="89" spans="1:10" ht="1.05" customHeight="1" thickTop="1" x14ac:dyDescent="0.25">
      <c r="A89" s="738"/>
      <c r="B89" s="738"/>
      <c r="C89" s="738"/>
      <c r="D89" s="738"/>
      <c r="E89" s="738"/>
      <c r="F89" s="738"/>
      <c r="G89" s="738"/>
      <c r="H89" s="738"/>
      <c r="I89" s="738"/>
      <c r="J89" s="738"/>
    </row>
    <row r="90" spans="1:10" ht="24" customHeight="1" x14ac:dyDescent="0.25">
      <c r="A90" s="715" t="s">
        <v>436</v>
      </c>
      <c r="B90" s="715"/>
      <c r="C90" s="715"/>
      <c r="D90" s="715" t="s">
        <v>17</v>
      </c>
      <c r="E90" s="715"/>
      <c r="F90" s="716"/>
      <c r="G90" s="716"/>
      <c r="H90" s="717"/>
      <c r="I90" s="715"/>
      <c r="J90" s="718"/>
    </row>
    <row r="91" spans="1:10" ht="18" customHeight="1" x14ac:dyDescent="0.25">
      <c r="A91" s="719" t="s">
        <v>437</v>
      </c>
      <c r="B91" s="720" t="s">
        <v>3</v>
      </c>
      <c r="C91" s="719" t="s">
        <v>4</v>
      </c>
      <c r="D91" s="719" t="s">
        <v>5</v>
      </c>
      <c r="E91" s="721" t="s">
        <v>339</v>
      </c>
      <c r="F91" s="721"/>
      <c r="G91" s="722" t="s">
        <v>6</v>
      </c>
      <c r="H91" s="720" t="s">
        <v>7</v>
      </c>
      <c r="I91" s="720" t="s">
        <v>340</v>
      </c>
      <c r="J91" s="720" t="s">
        <v>8</v>
      </c>
    </row>
    <row r="92" spans="1:10" ht="24" customHeight="1" x14ac:dyDescent="0.25">
      <c r="A92" s="723" t="s">
        <v>341</v>
      </c>
      <c r="B92" s="724" t="s">
        <v>438</v>
      </c>
      <c r="C92" s="723" t="s">
        <v>12</v>
      </c>
      <c r="D92" s="723" t="s">
        <v>213</v>
      </c>
      <c r="E92" s="725" t="s">
        <v>343</v>
      </c>
      <c r="F92" s="725"/>
      <c r="G92" s="726" t="s">
        <v>14</v>
      </c>
      <c r="H92" s="727">
        <v>1</v>
      </c>
      <c r="I92" s="728">
        <v>78.7</v>
      </c>
      <c r="J92" s="728">
        <v>78.7</v>
      </c>
    </row>
    <row r="93" spans="1:10" ht="24" customHeight="1" x14ac:dyDescent="0.25">
      <c r="A93" s="729" t="s">
        <v>344</v>
      </c>
      <c r="B93" s="730" t="s">
        <v>439</v>
      </c>
      <c r="C93" s="729" t="s">
        <v>12</v>
      </c>
      <c r="D93" s="729" t="s">
        <v>440</v>
      </c>
      <c r="E93" s="731" t="s">
        <v>343</v>
      </c>
      <c r="F93" s="731"/>
      <c r="G93" s="732" t="s">
        <v>208</v>
      </c>
      <c r="H93" s="733">
        <v>0.7</v>
      </c>
      <c r="I93" s="734">
        <v>21.5</v>
      </c>
      <c r="J93" s="734">
        <v>15.05</v>
      </c>
    </row>
    <row r="94" spans="1:10" ht="24" customHeight="1" x14ac:dyDescent="0.25">
      <c r="A94" s="729" t="s">
        <v>344</v>
      </c>
      <c r="B94" s="730" t="s">
        <v>347</v>
      </c>
      <c r="C94" s="729" t="s">
        <v>12</v>
      </c>
      <c r="D94" s="729" t="s">
        <v>348</v>
      </c>
      <c r="E94" s="731" t="s">
        <v>343</v>
      </c>
      <c r="F94" s="731"/>
      <c r="G94" s="732" t="s">
        <v>208</v>
      </c>
      <c r="H94" s="733">
        <v>0.7</v>
      </c>
      <c r="I94" s="734">
        <v>17.95</v>
      </c>
      <c r="J94" s="734">
        <v>12.56</v>
      </c>
    </row>
    <row r="95" spans="1:10" ht="24" customHeight="1" x14ac:dyDescent="0.25">
      <c r="A95" s="729" t="s">
        <v>349</v>
      </c>
      <c r="B95" s="730" t="s">
        <v>441</v>
      </c>
      <c r="C95" s="729" t="s">
        <v>12</v>
      </c>
      <c r="D95" s="729" t="s">
        <v>442</v>
      </c>
      <c r="E95" s="731" t="s">
        <v>352</v>
      </c>
      <c r="F95" s="731"/>
      <c r="G95" s="732" t="s">
        <v>14</v>
      </c>
      <c r="H95" s="733">
        <v>1</v>
      </c>
      <c r="I95" s="734">
        <v>26.9</v>
      </c>
      <c r="J95" s="734">
        <v>26.9</v>
      </c>
    </row>
    <row r="96" spans="1:10" ht="24" customHeight="1" x14ac:dyDescent="0.25">
      <c r="A96" s="729" t="s">
        <v>349</v>
      </c>
      <c r="B96" s="730" t="s">
        <v>443</v>
      </c>
      <c r="C96" s="729" t="s">
        <v>12</v>
      </c>
      <c r="D96" s="729" t="s">
        <v>444</v>
      </c>
      <c r="E96" s="731" t="s">
        <v>352</v>
      </c>
      <c r="F96" s="731"/>
      <c r="G96" s="732" t="s">
        <v>14</v>
      </c>
      <c r="H96" s="733">
        <v>1</v>
      </c>
      <c r="I96" s="734">
        <v>24.19</v>
      </c>
      <c r="J96" s="734">
        <v>24.19</v>
      </c>
    </row>
    <row r="97" spans="1:10" x14ac:dyDescent="0.25">
      <c r="A97" s="735"/>
      <c r="B97" s="735"/>
      <c r="C97" s="735"/>
      <c r="D97" s="735"/>
      <c r="E97" s="735" t="s">
        <v>359</v>
      </c>
      <c r="F97" s="736">
        <v>10.939833582248774</v>
      </c>
      <c r="G97" s="735" t="s">
        <v>360</v>
      </c>
      <c r="H97" s="736">
        <v>9.57</v>
      </c>
      <c r="I97" s="735" t="s">
        <v>361</v>
      </c>
      <c r="J97" s="736">
        <v>20.51</v>
      </c>
    </row>
    <row r="98" spans="1:10" ht="13.8" thickBot="1" x14ac:dyDescent="0.3">
      <c r="A98" s="735"/>
      <c r="B98" s="735"/>
      <c r="C98" s="735"/>
      <c r="D98" s="735"/>
      <c r="E98" s="735" t="s">
        <v>362</v>
      </c>
      <c r="F98" s="736">
        <v>22.87</v>
      </c>
      <c r="G98" s="735"/>
      <c r="H98" s="737" t="s">
        <v>363</v>
      </c>
      <c r="I98" s="737"/>
      <c r="J98" s="736">
        <v>101.57</v>
      </c>
    </row>
    <row r="99" spans="1:10" ht="1.05" customHeight="1" thickTop="1" x14ac:dyDescent="0.25">
      <c r="A99" s="738"/>
      <c r="B99" s="738"/>
      <c r="C99" s="738"/>
      <c r="D99" s="738"/>
      <c r="E99" s="738"/>
      <c r="F99" s="738"/>
      <c r="G99" s="738"/>
      <c r="H99" s="738"/>
      <c r="I99" s="738"/>
      <c r="J99" s="738"/>
    </row>
    <row r="100" spans="1:10" ht="24" customHeight="1" x14ac:dyDescent="0.25">
      <c r="A100" s="715" t="s">
        <v>445</v>
      </c>
      <c r="B100" s="715"/>
      <c r="C100" s="715"/>
      <c r="D100" s="715" t="s">
        <v>32</v>
      </c>
      <c r="E100" s="715"/>
      <c r="F100" s="716"/>
      <c r="G100" s="716"/>
      <c r="H100" s="717"/>
      <c r="I100" s="715"/>
      <c r="J100" s="718"/>
    </row>
    <row r="101" spans="1:10" ht="18" customHeight="1" x14ac:dyDescent="0.25">
      <c r="A101" s="719" t="s">
        <v>446</v>
      </c>
      <c r="B101" s="720" t="s">
        <v>3</v>
      </c>
      <c r="C101" s="719" t="s">
        <v>4</v>
      </c>
      <c r="D101" s="719" t="s">
        <v>5</v>
      </c>
      <c r="E101" s="721" t="s">
        <v>339</v>
      </c>
      <c r="F101" s="721"/>
      <c r="G101" s="722" t="s">
        <v>6</v>
      </c>
      <c r="H101" s="720" t="s">
        <v>7</v>
      </c>
      <c r="I101" s="720" t="s">
        <v>340</v>
      </c>
      <c r="J101" s="720" t="s">
        <v>8</v>
      </c>
    </row>
    <row r="102" spans="1:10" ht="39" customHeight="1" x14ac:dyDescent="0.25">
      <c r="A102" s="723" t="s">
        <v>341</v>
      </c>
      <c r="B102" s="724" t="s">
        <v>447</v>
      </c>
      <c r="C102" s="723" t="s">
        <v>18</v>
      </c>
      <c r="D102" s="723" t="s">
        <v>448</v>
      </c>
      <c r="E102" s="725" t="s">
        <v>449</v>
      </c>
      <c r="F102" s="725"/>
      <c r="G102" s="726" t="s">
        <v>21</v>
      </c>
      <c r="H102" s="727">
        <v>1</v>
      </c>
      <c r="I102" s="728">
        <v>391.61</v>
      </c>
      <c r="J102" s="728">
        <v>391.61</v>
      </c>
    </row>
    <row r="103" spans="1:10" ht="25.95" customHeight="1" x14ac:dyDescent="0.25">
      <c r="A103" s="729" t="s">
        <v>344</v>
      </c>
      <c r="B103" s="730" t="s">
        <v>450</v>
      </c>
      <c r="C103" s="729" t="s">
        <v>18</v>
      </c>
      <c r="D103" s="729" t="s">
        <v>451</v>
      </c>
      <c r="E103" s="731" t="s">
        <v>366</v>
      </c>
      <c r="F103" s="731"/>
      <c r="G103" s="732" t="s">
        <v>208</v>
      </c>
      <c r="H103" s="733">
        <v>1.546</v>
      </c>
      <c r="I103" s="734">
        <v>20.78</v>
      </c>
      <c r="J103" s="734">
        <v>32.119999999999997</v>
      </c>
    </row>
    <row r="104" spans="1:10" ht="24" customHeight="1" x14ac:dyDescent="0.25">
      <c r="A104" s="729" t="s">
        <v>344</v>
      </c>
      <c r="B104" s="730" t="s">
        <v>420</v>
      </c>
      <c r="C104" s="729" t="s">
        <v>18</v>
      </c>
      <c r="D104" s="729" t="s">
        <v>348</v>
      </c>
      <c r="E104" s="731" t="s">
        <v>366</v>
      </c>
      <c r="F104" s="731"/>
      <c r="G104" s="732" t="s">
        <v>208</v>
      </c>
      <c r="H104" s="733">
        <v>0.77300000000000002</v>
      </c>
      <c r="I104" s="734">
        <v>16.350000000000001</v>
      </c>
      <c r="J104" s="734">
        <v>12.63</v>
      </c>
    </row>
    <row r="105" spans="1:10" ht="39" customHeight="1" x14ac:dyDescent="0.25">
      <c r="A105" s="729" t="s">
        <v>349</v>
      </c>
      <c r="B105" s="730" t="s">
        <v>452</v>
      </c>
      <c r="C105" s="729" t="s">
        <v>18</v>
      </c>
      <c r="D105" s="729" t="s">
        <v>453</v>
      </c>
      <c r="E105" s="731" t="s">
        <v>352</v>
      </c>
      <c r="F105" s="731"/>
      <c r="G105" s="732" t="s">
        <v>21</v>
      </c>
      <c r="H105" s="733">
        <v>3</v>
      </c>
      <c r="I105" s="734">
        <v>32.700000000000003</v>
      </c>
      <c r="J105" s="734">
        <v>98.1</v>
      </c>
    </row>
    <row r="106" spans="1:10" ht="52.05" customHeight="1" x14ac:dyDescent="0.25">
      <c r="A106" s="729" t="s">
        <v>349</v>
      </c>
      <c r="B106" s="730" t="s">
        <v>454</v>
      </c>
      <c r="C106" s="729" t="s">
        <v>18</v>
      </c>
      <c r="D106" s="729" t="s">
        <v>455</v>
      </c>
      <c r="E106" s="731" t="s">
        <v>352</v>
      </c>
      <c r="F106" s="731"/>
      <c r="G106" s="732" t="s">
        <v>21</v>
      </c>
      <c r="H106" s="733">
        <v>1</v>
      </c>
      <c r="I106" s="734">
        <v>246.98</v>
      </c>
      <c r="J106" s="734">
        <v>246.98</v>
      </c>
    </row>
    <row r="107" spans="1:10" ht="25.95" customHeight="1" x14ac:dyDescent="0.25">
      <c r="A107" s="729" t="s">
        <v>349</v>
      </c>
      <c r="B107" s="730" t="s">
        <v>456</v>
      </c>
      <c r="C107" s="729" t="s">
        <v>18</v>
      </c>
      <c r="D107" s="729" t="s">
        <v>457</v>
      </c>
      <c r="E107" s="731" t="s">
        <v>352</v>
      </c>
      <c r="F107" s="731"/>
      <c r="G107" s="732" t="s">
        <v>21</v>
      </c>
      <c r="H107" s="733">
        <v>19.8</v>
      </c>
      <c r="I107" s="734">
        <v>0.09</v>
      </c>
      <c r="J107" s="734">
        <v>1.78</v>
      </c>
    </row>
    <row r="108" spans="1:10" x14ac:dyDescent="0.25">
      <c r="A108" s="735"/>
      <c r="B108" s="735"/>
      <c r="C108" s="735"/>
      <c r="D108" s="735"/>
      <c r="E108" s="735" t="s">
        <v>359</v>
      </c>
      <c r="F108" s="736">
        <v>19.106037977384254</v>
      </c>
      <c r="G108" s="735" t="s">
        <v>360</v>
      </c>
      <c r="H108" s="736">
        <v>16.71</v>
      </c>
      <c r="I108" s="735" t="s">
        <v>361</v>
      </c>
      <c r="J108" s="736">
        <v>35.82</v>
      </c>
    </row>
    <row r="109" spans="1:10" ht="13.8" thickBot="1" x14ac:dyDescent="0.3">
      <c r="A109" s="735"/>
      <c r="B109" s="735"/>
      <c r="C109" s="735"/>
      <c r="D109" s="735"/>
      <c r="E109" s="735" t="s">
        <v>362</v>
      </c>
      <c r="F109" s="736">
        <v>113.8</v>
      </c>
      <c r="G109" s="735"/>
      <c r="H109" s="737" t="s">
        <v>363</v>
      </c>
      <c r="I109" s="737"/>
      <c r="J109" s="736">
        <v>505.41</v>
      </c>
    </row>
    <row r="110" spans="1:10" ht="1.05" customHeight="1" thickTop="1" x14ac:dyDescent="0.25">
      <c r="A110" s="738"/>
      <c r="B110" s="738"/>
      <c r="C110" s="738"/>
      <c r="D110" s="738"/>
      <c r="E110" s="738"/>
      <c r="F110" s="738"/>
      <c r="G110" s="738"/>
      <c r="H110" s="738"/>
      <c r="I110" s="738"/>
      <c r="J110" s="738"/>
    </row>
    <row r="111" spans="1:10" ht="18" customHeight="1" x14ac:dyDescent="0.25">
      <c r="A111" s="719" t="s">
        <v>458</v>
      </c>
      <c r="B111" s="720" t="s">
        <v>3</v>
      </c>
      <c r="C111" s="719" t="s">
        <v>4</v>
      </c>
      <c r="D111" s="719" t="s">
        <v>5</v>
      </c>
      <c r="E111" s="721" t="s">
        <v>339</v>
      </c>
      <c r="F111" s="721"/>
      <c r="G111" s="722" t="s">
        <v>6</v>
      </c>
      <c r="H111" s="720" t="s">
        <v>7</v>
      </c>
      <c r="I111" s="720" t="s">
        <v>340</v>
      </c>
      <c r="J111" s="720" t="s">
        <v>8</v>
      </c>
    </row>
    <row r="112" spans="1:10" ht="39" customHeight="1" x14ac:dyDescent="0.25">
      <c r="A112" s="723" t="s">
        <v>341</v>
      </c>
      <c r="B112" s="724" t="s">
        <v>459</v>
      </c>
      <c r="C112" s="723" t="s">
        <v>18</v>
      </c>
      <c r="D112" s="723" t="s">
        <v>259</v>
      </c>
      <c r="E112" s="725" t="s">
        <v>449</v>
      </c>
      <c r="F112" s="725"/>
      <c r="G112" s="726" t="s">
        <v>21</v>
      </c>
      <c r="H112" s="727">
        <v>1</v>
      </c>
      <c r="I112" s="728">
        <v>92.96</v>
      </c>
      <c r="J112" s="728">
        <v>92.96</v>
      </c>
    </row>
    <row r="113" spans="1:10" ht="25.95" customHeight="1" x14ac:dyDescent="0.25">
      <c r="A113" s="729" t="s">
        <v>344</v>
      </c>
      <c r="B113" s="730" t="s">
        <v>450</v>
      </c>
      <c r="C113" s="729" t="s">
        <v>18</v>
      </c>
      <c r="D113" s="729" t="s">
        <v>451</v>
      </c>
      <c r="E113" s="731" t="s">
        <v>366</v>
      </c>
      <c r="F113" s="731"/>
      <c r="G113" s="732" t="s">
        <v>208</v>
      </c>
      <c r="H113" s="733">
        <v>0.76700000000000002</v>
      </c>
      <c r="I113" s="734">
        <v>20.78</v>
      </c>
      <c r="J113" s="734">
        <v>15.93</v>
      </c>
    </row>
    <row r="114" spans="1:10" ht="24" customHeight="1" x14ac:dyDescent="0.25">
      <c r="A114" s="729" t="s">
        <v>344</v>
      </c>
      <c r="B114" s="730" t="s">
        <v>420</v>
      </c>
      <c r="C114" s="729" t="s">
        <v>18</v>
      </c>
      <c r="D114" s="729" t="s">
        <v>348</v>
      </c>
      <c r="E114" s="731" t="s">
        <v>366</v>
      </c>
      <c r="F114" s="731"/>
      <c r="G114" s="732" t="s">
        <v>208</v>
      </c>
      <c r="H114" s="733">
        <v>0.38400000000000001</v>
      </c>
      <c r="I114" s="734">
        <v>16.350000000000001</v>
      </c>
      <c r="J114" s="734">
        <v>6.27</v>
      </c>
    </row>
    <row r="115" spans="1:10" ht="64.95" customHeight="1" x14ac:dyDescent="0.25">
      <c r="A115" s="729" t="s">
        <v>349</v>
      </c>
      <c r="B115" s="730" t="s">
        <v>460</v>
      </c>
      <c r="C115" s="729" t="s">
        <v>18</v>
      </c>
      <c r="D115" s="729" t="s">
        <v>461</v>
      </c>
      <c r="E115" s="731" t="s">
        <v>352</v>
      </c>
      <c r="F115" s="731"/>
      <c r="G115" s="732" t="s">
        <v>431</v>
      </c>
      <c r="H115" s="733">
        <v>1</v>
      </c>
      <c r="I115" s="734">
        <v>70.760000000000005</v>
      </c>
      <c r="J115" s="734">
        <v>70.760000000000005</v>
      </c>
    </row>
    <row r="116" spans="1:10" x14ac:dyDescent="0.25">
      <c r="A116" s="735"/>
      <c r="B116" s="735"/>
      <c r="C116" s="735"/>
      <c r="D116" s="735"/>
      <c r="E116" s="735" t="s">
        <v>359</v>
      </c>
      <c r="F116" s="736">
        <v>9.4836782590142956</v>
      </c>
      <c r="G116" s="735" t="s">
        <v>360</v>
      </c>
      <c r="H116" s="736">
        <v>8.3000000000000007</v>
      </c>
      <c r="I116" s="735" t="s">
        <v>361</v>
      </c>
      <c r="J116" s="736">
        <v>17.78</v>
      </c>
    </row>
    <row r="117" spans="1:10" ht="13.8" thickBot="1" x14ac:dyDescent="0.3">
      <c r="A117" s="735"/>
      <c r="B117" s="735"/>
      <c r="C117" s="735"/>
      <c r="D117" s="735"/>
      <c r="E117" s="735" t="s">
        <v>362</v>
      </c>
      <c r="F117" s="736">
        <v>27.01</v>
      </c>
      <c r="G117" s="735"/>
      <c r="H117" s="737" t="s">
        <v>363</v>
      </c>
      <c r="I117" s="737"/>
      <c r="J117" s="736">
        <v>119.97</v>
      </c>
    </row>
    <row r="118" spans="1:10" ht="1.05" customHeight="1" thickTop="1" x14ac:dyDescent="0.25">
      <c r="A118" s="738"/>
      <c r="B118" s="738"/>
      <c r="C118" s="738"/>
      <c r="D118" s="738"/>
      <c r="E118" s="738"/>
      <c r="F118" s="738"/>
      <c r="G118" s="738"/>
      <c r="H118" s="738"/>
      <c r="I118" s="738"/>
      <c r="J118" s="738"/>
    </row>
    <row r="119" spans="1:10" ht="18" customHeight="1" x14ac:dyDescent="0.25">
      <c r="A119" s="719" t="s">
        <v>462</v>
      </c>
      <c r="B119" s="720" t="s">
        <v>3</v>
      </c>
      <c r="C119" s="719" t="s">
        <v>4</v>
      </c>
      <c r="D119" s="719" t="s">
        <v>5</v>
      </c>
      <c r="E119" s="721" t="s">
        <v>339</v>
      </c>
      <c r="F119" s="721"/>
      <c r="G119" s="722" t="s">
        <v>6</v>
      </c>
      <c r="H119" s="720" t="s">
        <v>7</v>
      </c>
      <c r="I119" s="720" t="s">
        <v>340</v>
      </c>
      <c r="J119" s="720" t="s">
        <v>8</v>
      </c>
    </row>
    <row r="120" spans="1:10" ht="39" customHeight="1" x14ac:dyDescent="0.25">
      <c r="A120" s="723" t="s">
        <v>341</v>
      </c>
      <c r="B120" s="724" t="s">
        <v>463</v>
      </c>
      <c r="C120" s="723" t="s">
        <v>18</v>
      </c>
      <c r="D120" s="723" t="s">
        <v>263</v>
      </c>
      <c r="E120" s="725" t="s">
        <v>449</v>
      </c>
      <c r="F120" s="725"/>
      <c r="G120" s="726" t="s">
        <v>21</v>
      </c>
      <c r="H120" s="727">
        <v>1</v>
      </c>
      <c r="I120" s="728">
        <v>135.5</v>
      </c>
      <c r="J120" s="728">
        <v>135.5</v>
      </c>
    </row>
    <row r="121" spans="1:10" ht="25.95" customHeight="1" x14ac:dyDescent="0.25">
      <c r="A121" s="729" t="s">
        <v>344</v>
      </c>
      <c r="B121" s="730" t="s">
        <v>450</v>
      </c>
      <c r="C121" s="729" t="s">
        <v>18</v>
      </c>
      <c r="D121" s="729" t="s">
        <v>451</v>
      </c>
      <c r="E121" s="731" t="s">
        <v>366</v>
      </c>
      <c r="F121" s="731"/>
      <c r="G121" s="732" t="s">
        <v>208</v>
      </c>
      <c r="H121" s="733">
        <v>0.76700000000000002</v>
      </c>
      <c r="I121" s="734">
        <v>20.78</v>
      </c>
      <c r="J121" s="734">
        <v>15.93</v>
      </c>
    </row>
    <row r="122" spans="1:10" ht="24" customHeight="1" x14ac:dyDescent="0.25">
      <c r="A122" s="729" t="s">
        <v>344</v>
      </c>
      <c r="B122" s="730" t="s">
        <v>420</v>
      </c>
      <c r="C122" s="729" t="s">
        <v>18</v>
      </c>
      <c r="D122" s="729" t="s">
        <v>348</v>
      </c>
      <c r="E122" s="731" t="s">
        <v>366</v>
      </c>
      <c r="F122" s="731"/>
      <c r="G122" s="732" t="s">
        <v>208</v>
      </c>
      <c r="H122" s="733">
        <v>0.38400000000000001</v>
      </c>
      <c r="I122" s="734">
        <v>16.350000000000001</v>
      </c>
      <c r="J122" s="734">
        <v>6.27</v>
      </c>
    </row>
    <row r="123" spans="1:10" ht="64.95" customHeight="1" x14ac:dyDescent="0.25">
      <c r="A123" s="729" t="s">
        <v>349</v>
      </c>
      <c r="B123" s="730" t="s">
        <v>464</v>
      </c>
      <c r="C123" s="729" t="s">
        <v>18</v>
      </c>
      <c r="D123" s="729" t="s">
        <v>465</v>
      </c>
      <c r="E123" s="731" t="s">
        <v>352</v>
      </c>
      <c r="F123" s="731"/>
      <c r="G123" s="732" t="s">
        <v>431</v>
      </c>
      <c r="H123" s="733">
        <v>1</v>
      </c>
      <c r="I123" s="734">
        <v>113.3</v>
      </c>
      <c r="J123" s="734">
        <v>113.3</v>
      </c>
    </row>
    <row r="124" spans="1:10" x14ac:dyDescent="0.25">
      <c r="A124" s="735"/>
      <c r="B124" s="735"/>
      <c r="C124" s="735"/>
      <c r="D124" s="735"/>
      <c r="E124" s="735" t="s">
        <v>359</v>
      </c>
      <c r="F124" s="736">
        <v>9.4836782590142956</v>
      </c>
      <c r="G124" s="735" t="s">
        <v>360</v>
      </c>
      <c r="H124" s="736">
        <v>8.3000000000000007</v>
      </c>
      <c r="I124" s="735" t="s">
        <v>361</v>
      </c>
      <c r="J124" s="736">
        <v>17.78</v>
      </c>
    </row>
    <row r="125" spans="1:10" ht="13.8" thickBot="1" x14ac:dyDescent="0.3">
      <c r="A125" s="735"/>
      <c r="B125" s="735"/>
      <c r="C125" s="735"/>
      <c r="D125" s="735"/>
      <c r="E125" s="735" t="s">
        <v>362</v>
      </c>
      <c r="F125" s="736">
        <v>39.369999999999997</v>
      </c>
      <c r="G125" s="735"/>
      <c r="H125" s="737" t="s">
        <v>363</v>
      </c>
      <c r="I125" s="737"/>
      <c r="J125" s="736">
        <v>174.88</v>
      </c>
    </row>
    <row r="126" spans="1:10" ht="1.05" customHeight="1" thickTop="1" x14ac:dyDescent="0.25">
      <c r="A126" s="738"/>
      <c r="B126" s="738"/>
      <c r="C126" s="738"/>
      <c r="D126" s="738"/>
      <c r="E126" s="738"/>
      <c r="F126" s="738"/>
      <c r="G126" s="738"/>
      <c r="H126" s="738"/>
      <c r="I126" s="738"/>
      <c r="J126" s="738"/>
    </row>
    <row r="127" spans="1:10" ht="24" customHeight="1" x14ac:dyDescent="0.25">
      <c r="A127" s="715" t="s">
        <v>466</v>
      </c>
      <c r="B127" s="715"/>
      <c r="C127" s="715"/>
      <c r="D127" s="715" t="s">
        <v>19</v>
      </c>
      <c r="E127" s="715"/>
      <c r="F127" s="716"/>
      <c r="G127" s="716"/>
      <c r="H127" s="717"/>
      <c r="I127" s="715"/>
      <c r="J127" s="718"/>
    </row>
    <row r="128" spans="1:10" ht="24" customHeight="1" x14ac:dyDescent="0.25">
      <c r="A128" s="715" t="s">
        <v>467</v>
      </c>
      <c r="B128" s="715"/>
      <c r="C128" s="715"/>
      <c r="D128" s="715" t="s">
        <v>25</v>
      </c>
      <c r="E128" s="715"/>
      <c r="F128" s="716"/>
      <c r="G128" s="716"/>
      <c r="H128" s="717"/>
      <c r="I128" s="715"/>
      <c r="J128" s="718"/>
    </row>
    <row r="129" spans="1:10" ht="18" customHeight="1" x14ac:dyDescent="0.25">
      <c r="A129" s="719" t="s">
        <v>468</v>
      </c>
      <c r="B129" s="720" t="s">
        <v>3</v>
      </c>
      <c r="C129" s="719" t="s">
        <v>4</v>
      </c>
      <c r="D129" s="719" t="s">
        <v>5</v>
      </c>
      <c r="E129" s="721" t="s">
        <v>339</v>
      </c>
      <c r="F129" s="721"/>
      <c r="G129" s="722" t="s">
        <v>6</v>
      </c>
      <c r="H129" s="720" t="s">
        <v>7</v>
      </c>
      <c r="I129" s="720" t="s">
        <v>340</v>
      </c>
      <c r="J129" s="720" t="s">
        <v>8</v>
      </c>
    </row>
    <row r="130" spans="1:10" ht="25.95" customHeight="1" x14ac:dyDescent="0.25">
      <c r="A130" s="723" t="s">
        <v>341</v>
      </c>
      <c r="B130" s="724" t="s">
        <v>23</v>
      </c>
      <c r="C130" s="723" t="s">
        <v>18</v>
      </c>
      <c r="D130" s="723" t="s">
        <v>469</v>
      </c>
      <c r="E130" s="725" t="s">
        <v>411</v>
      </c>
      <c r="F130" s="725"/>
      <c r="G130" s="726" t="s">
        <v>14</v>
      </c>
      <c r="H130" s="727">
        <v>1</v>
      </c>
      <c r="I130" s="728">
        <v>3.06</v>
      </c>
      <c r="J130" s="728">
        <v>3.06</v>
      </c>
    </row>
    <row r="131" spans="1:10" ht="24" customHeight="1" x14ac:dyDescent="0.25">
      <c r="A131" s="729" t="s">
        <v>344</v>
      </c>
      <c r="B131" s="730" t="s">
        <v>412</v>
      </c>
      <c r="C131" s="729" t="s">
        <v>18</v>
      </c>
      <c r="D131" s="729" t="s">
        <v>408</v>
      </c>
      <c r="E131" s="731" t="s">
        <v>366</v>
      </c>
      <c r="F131" s="731"/>
      <c r="G131" s="732" t="s">
        <v>208</v>
      </c>
      <c r="H131" s="733">
        <v>6.6600000000000006E-2</v>
      </c>
      <c r="I131" s="734">
        <v>22.06</v>
      </c>
      <c r="J131" s="734">
        <v>1.46</v>
      </c>
    </row>
    <row r="132" spans="1:10" ht="24" customHeight="1" x14ac:dyDescent="0.25">
      <c r="A132" s="729" t="s">
        <v>344</v>
      </c>
      <c r="B132" s="730" t="s">
        <v>420</v>
      </c>
      <c r="C132" s="729" t="s">
        <v>18</v>
      </c>
      <c r="D132" s="729" t="s">
        <v>348</v>
      </c>
      <c r="E132" s="731" t="s">
        <v>366</v>
      </c>
      <c r="F132" s="731"/>
      <c r="G132" s="732" t="s">
        <v>208</v>
      </c>
      <c r="H132" s="733">
        <v>2.2200000000000001E-2</v>
      </c>
      <c r="I132" s="734">
        <v>16.350000000000001</v>
      </c>
      <c r="J132" s="734">
        <v>0.36</v>
      </c>
    </row>
    <row r="133" spans="1:10" ht="24" customHeight="1" x14ac:dyDescent="0.25">
      <c r="A133" s="729" t="s">
        <v>349</v>
      </c>
      <c r="B133" s="730" t="s">
        <v>470</v>
      </c>
      <c r="C133" s="729" t="s">
        <v>18</v>
      </c>
      <c r="D133" s="729" t="s">
        <v>471</v>
      </c>
      <c r="E133" s="731" t="s">
        <v>352</v>
      </c>
      <c r="F133" s="731"/>
      <c r="G133" s="732" t="s">
        <v>472</v>
      </c>
      <c r="H133" s="733">
        <v>0.1666</v>
      </c>
      <c r="I133" s="734">
        <v>7.5</v>
      </c>
      <c r="J133" s="734">
        <v>1.24</v>
      </c>
    </row>
    <row r="134" spans="1:10" x14ac:dyDescent="0.25">
      <c r="A134" s="735"/>
      <c r="B134" s="735"/>
      <c r="C134" s="735"/>
      <c r="D134" s="735"/>
      <c r="E134" s="735" t="s">
        <v>359</v>
      </c>
      <c r="F134" s="736">
        <v>0.74674631960742477</v>
      </c>
      <c r="G134" s="735" t="s">
        <v>360</v>
      </c>
      <c r="H134" s="736">
        <v>0.65</v>
      </c>
      <c r="I134" s="735" t="s">
        <v>361</v>
      </c>
      <c r="J134" s="736">
        <v>1.4</v>
      </c>
    </row>
    <row r="135" spans="1:10" ht="13.8" thickBot="1" x14ac:dyDescent="0.3">
      <c r="A135" s="735"/>
      <c r="B135" s="735"/>
      <c r="C135" s="735"/>
      <c r="D135" s="735"/>
      <c r="E135" s="735" t="s">
        <v>362</v>
      </c>
      <c r="F135" s="736">
        <v>0.88</v>
      </c>
      <c r="G135" s="735"/>
      <c r="H135" s="737" t="s">
        <v>363</v>
      </c>
      <c r="I135" s="737"/>
      <c r="J135" s="736">
        <v>3.95</v>
      </c>
    </row>
    <row r="136" spans="1:10" ht="1.05" customHeight="1" thickTop="1" x14ac:dyDescent="0.25">
      <c r="A136" s="738"/>
      <c r="B136" s="738"/>
      <c r="C136" s="738"/>
      <c r="D136" s="738"/>
      <c r="E136" s="738"/>
      <c r="F136" s="738"/>
      <c r="G136" s="738"/>
      <c r="H136" s="738"/>
      <c r="I136" s="738"/>
      <c r="J136" s="738"/>
    </row>
    <row r="137" spans="1:10" ht="18" customHeight="1" x14ac:dyDescent="0.25">
      <c r="A137" s="719" t="s">
        <v>473</v>
      </c>
      <c r="B137" s="720" t="s">
        <v>3</v>
      </c>
      <c r="C137" s="719" t="s">
        <v>4</v>
      </c>
      <c r="D137" s="719" t="s">
        <v>5</v>
      </c>
      <c r="E137" s="721" t="s">
        <v>339</v>
      </c>
      <c r="F137" s="721"/>
      <c r="G137" s="722" t="s">
        <v>6</v>
      </c>
      <c r="H137" s="720" t="s">
        <v>7</v>
      </c>
      <c r="I137" s="720" t="s">
        <v>340</v>
      </c>
      <c r="J137" s="720" t="s">
        <v>8</v>
      </c>
    </row>
    <row r="138" spans="1:10" ht="24" customHeight="1" x14ac:dyDescent="0.25">
      <c r="A138" s="723" t="s">
        <v>341</v>
      </c>
      <c r="B138" s="724" t="s">
        <v>474</v>
      </c>
      <c r="C138" s="723" t="s">
        <v>12</v>
      </c>
      <c r="D138" s="723" t="s">
        <v>475</v>
      </c>
      <c r="E138" s="725" t="s">
        <v>343</v>
      </c>
      <c r="F138" s="725"/>
      <c r="G138" s="726" t="s">
        <v>14</v>
      </c>
      <c r="H138" s="727">
        <v>1</v>
      </c>
      <c r="I138" s="728">
        <v>15.03</v>
      </c>
      <c r="J138" s="728">
        <v>15.03</v>
      </c>
    </row>
    <row r="139" spans="1:10" ht="24" customHeight="1" x14ac:dyDescent="0.25">
      <c r="A139" s="729" t="s">
        <v>344</v>
      </c>
      <c r="B139" s="730" t="s">
        <v>407</v>
      </c>
      <c r="C139" s="729" t="s">
        <v>12</v>
      </c>
      <c r="D139" s="729" t="s">
        <v>408</v>
      </c>
      <c r="E139" s="731" t="s">
        <v>343</v>
      </c>
      <c r="F139" s="731"/>
      <c r="G139" s="732" t="s">
        <v>208</v>
      </c>
      <c r="H139" s="733">
        <v>0.3</v>
      </c>
      <c r="I139" s="734">
        <v>24.08</v>
      </c>
      <c r="J139" s="734">
        <v>7.22</v>
      </c>
    </row>
    <row r="140" spans="1:10" ht="24" customHeight="1" x14ac:dyDescent="0.25">
      <c r="A140" s="729" t="s">
        <v>344</v>
      </c>
      <c r="B140" s="730" t="s">
        <v>347</v>
      </c>
      <c r="C140" s="729" t="s">
        <v>12</v>
      </c>
      <c r="D140" s="729" t="s">
        <v>348</v>
      </c>
      <c r="E140" s="731" t="s">
        <v>343</v>
      </c>
      <c r="F140" s="731"/>
      <c r="G140" s="732" t="s">
        <v>208</v>
      </c>
      <c r="H140" s="733">
        <v>0.2</v>
      </c>
      <c r="I140" s="734">
        <v>17.95</v>
      </c>
      <c r="J140" s="734">
        <v>3.59</v>
      </c>
    </row>
    <row r="141" spans="1:10" ht="24" customHeight="1" x14ac:dyDescent="0.25">
      <c r="A141" s="729" t="s">
        <v>349</v>
      </c>
      <c r="B141" s="730" t="s">
        <v>476</v>
      </c>
      <c r="C141" s="729" t="s">
        <v>12</v>
      </c>
      <c r="D141" s="729" t="s">
        <v>477</v>
      </c>
      <c r="E141" s="731" t="s">
        <v>352</v>
      </c>
      <c r="F141" s="731"/>
      <c r="G141" s="732" t="s">
        <v>21</v>
      </c>
      <c r="H141" s="733">
        <v>0.4</v>
      </c>
      <c r="I141" s="734">
        <v>1.1000000000000001</v>
      </c>
      <c r="J141" s="734">
        <v>0.44</v>
      </c>
    </row>
    <row r="142" spans="1:10" ht="24" customHeight="1" x14ac:dyDescent="0.25">
      <c r="A142" s="729" t="s">
        <v>349</v>
      </c>
      <c r="B142" s="730" t="s">
        <v>478</v>
      </c>
      <c r="C142" s="729" t="s">
        <v>12</v>
      </c>
      <c r="D142" s="729" t="s">
        <v>479</v>
      </c>
      <c r="E142" s="731" t="s">
        <v>352</v>
      </c>
      <c r="F142" s="731"/>
      <c r="G142" s="732" t="s">
        <v>480</v>
      </c>
      <c r="H142" s="733">
        <v>0.12</v>
      </c>
      <c r="I142" s="734">
        <v>31.5</v>
      </c>
      <c r="J142" s="734">
        <v>3.78</v>
      </c>
    </row>
    <row r="143" spans="1:10" x14ac:dyDescent="0.25">
      <c r="A143" s="735"/>
      <c r="B143" s="735"/>
      <c r="C143" s="735"/>
      <c r="D143" s="735"/>
      <c r="E143" s="735" t="s">
        <v>359</v>
      </c>
      <c r="F143" s="736">
        <v>4.0324301258800936</v>
      </c>
      <c r="G143" s="735" t="s">
        <v>360</v>
      </c>
      <c r="H143" s="736">
        <v>3.53</v>
      </c>
      <c r="I143" s="735" t="s">
        <v>361</v>
      </c>
      <c r="J143" s="736">
        <v>7.56</v>
      </c>
    </row>
    <row r="144" spans="1:10" ht="13.8" thickBot="1" x14ac:dyDescent="0.3">
      <c r="A144" s="735"/>
      <c r="B144" s="735"/>
      <c r="C144" s="735"/>
      <c r="D144" s="735"/>
      <c r="E144" s="735" t="s">
        <v>362</v>
      </c>
      <c r="F144" s="736">
        <v>4.3600000000000003</v>
      </c>
      <c r="G144" s="735"/>
      <c r="H144" s="737" t="s">
        <v>363</v>
      </c>
      <c r="I144" s="737"/>
      <c r="J144" s="736">
        <v>19.399999999999999</v>
      </c>
    </row>
    <row r="145" spans="1:10" ht="1.05" customHeight="1" thickTop="1" x14ac:dyDescent="0.25">
      <c r="A145" s="738"/>
      <c r="B145" s="738"/>
      <c r="C145" s="738"/>
      <c r="D145" s="738"/>
      <c r="E145" s="738"/>
      <c r="F145" s="738"/>
      <c r="G145" s="738"/>
      <c r="H145" s="738"/>
      <c r="I145" s="738"/>
      <c r="J145" s="738"/>
    </row>
    <row r="146" spans="1:10" ht="18" customHeight="1" x14ac:dyDescent="0.25">
      <c r="A146" s="719" t="s">
        <v>481</v>
      </c>
      <c r="B146" s="720" t="s">
        <v>3</v>
      </c>
      <c r="C146" s="719" t="s">
        <v>4</v>
      </c>
      <c r="D146" s="719" t="s">
        <v>5</v>
      </c>
      <c r="E146" s="721" t="s">
        <v>339</v>
      </c>
      <c r="F146" s="721"/>
      <c r="G146" s="722" t="s">
        <v>6</v>
      </c>
      <c r="H146" s="720" t="s">
        <v>7</v>
      </c>
      <c r="I146" s="720" t="s">
        <v>340</v>
      </c>
      <c r="J146" s="720" t="s">
        <v>8</v>
      </c>
    </row>
    <row r="147" spans="1:10" ht="25.95" customHeight="1" x14ac:dyDescent="0.25">
      <c r="A147" s="723" t="s">
        <v>341</v>
      </c>
      <c r="B147" s="724" t="s">
        <v>26</v>
      </c>
      <c r="C147" s="723" t="s">
        <v>18</v>
      </c>
      <c r="D147" s="723" t="s">
        <v>482</v>
      </c>
      <c r="E147" s="725" t="s">
        <v>411</v>
      </c>
      <c r="F147" s="725"/>
      <c r="G147" s="726" t="s">
        <v>14</v>
      </c>
      <c r="H147" s="727">
        <v>1</v>
      </c>
      <c r="I147" s="728">
        <v>13.02</v>
      </c>
      <c r="J147" s="728">
        <v>13.02</v>
      </c>
    </row>
    <row r="148" spans="1:10" ht="24" customHeight="1" x14ac:dyDescent="0.25">
      <c r="A148" s="729" t="s">
        <v>344</v>
      </c>
      <c r="B148" s="730" t="s">
        <v>412</v>
      </c>
      <c r="C148" s="729" t="s">
        <v>18</v>
      </c>
      <c r="D148" s="729" t="s">
        <v>408</v>
      </c>
      <c r="E148" s="731" t="s">
        <v>366</v>
      </c>
      <c r="F148" s="731"/>
      <c r="G148" s="732" t="s">
        <v>208</v>
      </c>
      <c r="H148" s="733">
        <v>0.18591199999999999</v>
      </c>
      <c r="I148" s="734">
        <v>22.06</v>
      </c>
      <c r="J148" s="734">
        <v>4.0999999999999996</v>
      </c>
    </row>
    <row r="149" spans="1:10" ht="24" customHeight="1" x14ac:dyDescent="0.25">
      <c r="A149" s="729" t="s">
        <v>344</v>
      </c>
      <c r="B149" s="730" t="s">
        <v>420</v>
      </c>
      <c r="C149" s="729" t="s">
        <v>18</v>
      </c>
      <c r="D149" s="729" t="s">
        <v>348</v>
      </c>
      <c r="E149" s="731" t="s">
        <v>366</v>
      </c>
      <c r="F149" s="731"/>
      <c r="G149" s="732" t="s">
        <v>208</v>
      </c>
      <c r="H149" s="733">
        <v>6.20087E-2</v>
      </c>
      <c r="I149" s="734">
        <v>16.350000000000001</v>
      </c>
      <c r="J149" s="734">
        <v>1.01</v>
      </c>
    </row>
    <row r="150" spans="1:10" ht="24" customHeight="1" x14ac:dyDescent="0.25">
      <c r="A150" s="729" t="s">
        <v>349</v>
      </c>
      <c r="B150" s="730" t="s">
        <v>483</v>
      </c>
      <c r="C150" s="729" t="s">
        <v>18</v>
      </c>
      <c r="D150" s="729" t="s">
        <v>484</v>
      </c>
      <c r="E150" s="731" t="s">
        <v>352</v>
      </c>
      <c r="F150" s="731"/>
      <c r="G150" s="732" t="s">
        <v>472</v>
      </c>
      <c r="H150" s="733">
        <v>0.22850000000000001</v>
      </c>
      <c r="I150" s="734">
        <v>34.659999999999997</v>
      </c>
      <c r="J150" s="734">
        <v>7.91</v>
      </c>
    </row>
    <row r="151" spans="1:10" x14ac:dyDescent="0.25">
      <c r="A151" s="735"/>
      <c r="B151" s="735"/>
      <c r="C151" s="735"/>
      <c r="D151" s="735"/>
      <c r="E151" s="735" t="s">
        <v>359</v>
      </c>
      <c r="F151" s="736">
        <v>2.0855557926178792</v>
      </c>
      <c r="G151" s="735" t="s">
        <v>360</v>
      </c>
      <c r="H151" s="736">
        <v>1.82</v>
      </c>
      <c r="I151" s="735" t="s">
        <v>361</v>
      </c>
      <c r="J151" s="736">
        <v>3.91</v>
      </c>
    </row>
    <row r="152" spans="1:10" ht="13.8" thickBot="1" x14ac:dyDescent="0.3">
      <c r="A152" s="735"/>
      <c r="B152" s="735"/>
      <c r="C152" s="735"/>
      <c r="D152" s="735"/>
      <c r="E152" s="735" t="s">
        <v>362</v>
      </c>
      <c r="F152" s="736">
        <v>3.78</v>
      </c>
      <c r="G152" s="735"/>
      <c r="H152" s="737" t="s">
        <v>363</v>
      </c>
      <c r="I152" s="737"/>
      <c r="J152" s="736">
        <v>16.8</v>
      </c>
    </row>
    <row r="153" spans="1:10" ht="1.05" customHeight="1" thickTop="1" x14ac:dyDescent="0.25">
      <c r="A153" s="738"/>
      <c r="B153" s="738"/>
      <c r="C153" s="738"/>
      <c r="D153" s="738"/>
      <c r="E153" s="738"/>
      <c r="F153" s="738"/>
      <c r="G153" s="738"/>
      <c r="H153" s="738"/>
      <c r="I153" s="738"/>
      <c r="J153" s="738"/>
    </row>
    <row r="154" spans="1:10" ht="24" customHeight="1" x14ac:dyDescent="0.25">
      <c r="A154" s="715" t="s">
        <v>485</v>
      </c>
      <c r="B154" s="715"/>
      <c r="C154" s="715"/>
      <c r="D154" s="715" t="s">
        <v>28</v>
      </c>
      <c r="E154" s="715"/>
      <c r="F154" s="716"/>
      <c r="G154" s="716"/>
      <c r="H154" s="717"/>
      <c r="I154" s="715"/>
      <c r="J154" s="718">
        <v>1049.95</v>
      </c>
    </row>
    <row r="155" spans="1:10" ht="18" customHeight="1" x14ac:dyDescent="0.25">
      <c r="A155" s="719" t="s">
        <v>486</v>
      </c>
      <c r="B155" s="720" t="s">
        <v>3</v>
      </c>
      <c r="C155" s="719" t="s">
        <v>4</v>
      </c>
      <c r="D155" s="719" t="s">
        <v>5</v>
      </c>
      <c r="E155" s="721" t="s">
        <v>339</v>
      </c>
      <c r="F155" s="721"/>
      <c r="G155" s="722" t="s">
        <v>6</v>
      </c>
      <c r="H155" s="720" t="s">
        <v>7</v>
      </c>
      <c r="I155" s="720" t="s">
        <v>340</v>
      </c>
      <c r="J155" s="720" t="s">
        <v>8</v>
      </c>
    </row>
    <row r="156" spans="1:10" ht="39" customHeight="1" x14ac:dyDescent="0.25">
      <c r="A156" s="723" t="s">
        <v>341</v>
      </c>
      <c r="B156" s="724" t="s">
        <v>29</v>
      </c>
      <c r="C156" s="723" t="s">
        <v>18</v>
      </c>
      <c r="D156" s="723" t="s">
        <v>30</v>
      </c>
      <c r="E156" s="725" t="s">
        <v>411</v>
      </c>
      <c r="F156" s="725"/>
      <c r="G156" s="726" t="s">
        <v>14</v>
      </c>
      <c r="H156" s="727">
        <v>1</v>
      </c>
      <c r="I156" s="728">
        <v>19.12</v>
      </c>
      <c r="J156" s="728">
        <v>19.12</v>
      </c>
    </row>
    <row r="157" spans="1:10" ht="24" customHeight="1" x14ac:dyDescent="0.25">
      <c r="A157" s="729" t="s">
        <v>344</v>
      </c>
      <c r="B157" s="730" t="s">
        <v>412</v>
      </c>
      <c r="C157" s="729" t="s">
        <v>18</v>
      </c>
      <c r="D157" s="729" t="s">
        <v>408</v>
      </c>
      <c r="E157" s="731" t="s">
        <v>366</v>
      </c>
      <c r="F157" s="731"/>
      <c r="G157" s="732" t="s">
        <v>208</v>
      </c>
      <c r="H157" s="733">
        <v>0.27500000000000002</v>
      </c>
      <c r="I157" s="734">
        <v>22.06</v>
      </c>
      <c r="J157" s="734">
        <v>6.06</v>
      </c>
    </row>
    <row r="158" spans="1:10" ht="24" customHeight="1" x14ac:dyDescent="0.25">
      <c r="A158" s="729" t="s">
        <v>344</v>
      </c>
      <c r="B158" s="730" t="s">
        <v>420</v>
      </c>
      <c r="C158" s="729" t="s">
        <v>18</v>
      </c>
      <c r="D158" s="729" t="s">
        <v>348</v>
      </c>
      <c r="E158" s="731" t="s">
        <v>366</v>
      </c>
      <c r="F158" s="731"/>
      <c r="G158" s="732" t="s">
        <v>208</v>
      </c>
      <c r="H158" s="733">
        <v>0.115</v>
      </c>
      <c r="I158" s="734">
        <v>16.350000000000001</v>
      </c>
      <c r="J158" s="734">
        <v>1.88</v>
      </c>
    </row>
    <row r="159" spans="1:10" ht="24" customHeight="1" x14ac:dyDescent="0.25">
      <c r="A159" s="729" t="s">
        <v>349</v>
      </c>
      <c r="B159" s="730" t="s">
        <v>470</v>
      </c>
      <c r="C159" s="729" t="s">
        <v>18</v>
      </c>
      <c r="D159" s="729" t="s">
        <v>471</v>
      </c>
      <c r="E159" s="731" t="s">
        <v>352</v>
      </c>
      <c r="F159" s="731"/>
      <c r="G159" s="732" t="s">
        <v>472</v>
      </c>
      <c r="H159" s="733">
        <v>0.16</v>
      </c>
      <c r="I159" s="734">
        <v>7.5</v>
      </c>
      <c r="J159" s="734">
        <v>1.2</v>
      </c>
    </row>
    <row r="160" spans="1:10" ht="24" customHeight="1" x14ac:dyDescent="0.25">
      <c r="A160" s="729" t="s">
        <v>349</v>
      </c>
      <c r="B160" s="730" t="s">
        <v>487</v>
      </c>
      <c r="C160" s="729" t="s">
        <v>18</v>
      </c>
      <c r="D160" s="729" t="s">
        <v>488</v>
      </c>
      <c r="E160" s="731" t="s">
        <v>352</v>
      </c>
      <c r="F160" s="731"/>
      <c r="G160" s="732" t="s">
        <v>472</v>
      </c>
      <c r="H160" s="733">
        <v>0.42699999999999999</v>
      </c>
      <c r="I160" s="734">
        <v>23.25</v>
      </c>
      <c r="J160" s="734">
        <v>9.92</v>
      </c>
    </row>
    <row r="161" spans="1:10" ht="24" customHeight="1" x14ac:dyDescent="0.25">
      <c r="A161" s="729" t="s">
        <v>349</v>
      </c>
      <c r="B161" s="730" t="s">
        <v>489</v>
      </c>
      <c r="C161" s="729" t="s">
        <v>18</v>
      </c>
      <c r="D161" s="729" t="s">
        <v>490</v>
      </c>
      <c r="E161" s="731" t="s">
        <v>352</v>
      </c>
      <c r="F161" s="731"/>
      <c r="G161" s="732" t="s">
        <v>21</v>
      </c>
      <c r="H161" s="733">
        <v>0.01</v>
      </c>
      <c r="I161" s="734">
        <v>6.91</v>
      </c>
      <c r="J161" s="734">
        <v>0.06</v>
      </c>
    </row>
    <row r="162" spans="1:10" x14ac:dyDescent="0.25">
      <c r="A162" s="735"/>
      <c r="B162" s="735"/>
      <c r="C162" s="735"/>
      <c r="D162" s="735"/>
      <c r="E162" s="735" t="s">
        <v>359</v>
      </c>
      <c r="F162" s="736">
        <v>3.248346490292298</v>
      </c>
      <c r="G162" s="735" t="s">
        <v>360</v>
      </c>
      <c r="H162" s="736">
        <v>2.84</v>
      </c>
      <c r="I162" s="735" t="s">
        <v>361</v>
      </c>
      <c r="J162" s="736">
        <v>6.09</v>
      </c>
    </row>
    <row r="163" spans="1:10" ht="13.8" thickBot="1" x14ac:dyDescent="0.3">
      <c r="A163" s="735"/>
      <c r="B163" s="735"/>
      <c r="C163" s="735"/>
      <c r="D163" s="735"/>
      <c r="E163" s="735" t="s">
        <v>362</v>
      </c>
      <c r="F163" s="736">
        <v>5.55</v>
      </c>
      <c r="G163" s="735"/>
      <c r="H163" s="737" t="s">
        <v>363</v>
      </c>
      <c r="I163" s="737"/>
      <c r="J163" s="736">
        <v>24.68</v>
      </c>
    </row>
    <row r="164" spans="1:10" ht="1.05" customHeight="1" thickTop="1" x14ac:dyDescent="0.25">
      <c r="A164" s="738"/>
      <c r="B164" s="738"/>
      <c r="C164" s="738"/>
      <c r="D164" s="738"/>
      <c r="E164" s="738"/>
      <c r="F164" s="738"/>
      <c r="G164" s="738"/>
      <c r="H164" s="738"/>
      <c r="I164" s="738"/>
      <c r="J164" s="738"/>
    </row>
    <row r="165" spans="1:10" ht="24" customHeight="1" x14ac:dyDescent="0.25">
      <c r="A165" s="715" t="s">
        <v>491</v>
      </c>
      <c r="B165" s="715"/>
      <c r="C165" s="715"/>
      <c r="D165" s="715" t="s">
        <v>31</v>
      </c>
      <c r="E165" s="715"/>
      <c r="F165" s="716"/>
      <c r="G165" s="716"/>
      <c r="H165" s="717"/>
      <c r="I165" s="715"/>
      <c r="J165" s="718">
        <v>1105.1500000000001</v>
      </c>
    </row>
    <row r="166" spans="1:10" ht="18" customHeight="1" x14ac:dyDescent="0.25">
      <c r="A166" s="719" t="s">
        <v>492</v>
      </c>
      <c r="B166" s="720" t="s">
        <v>3</v>
      </c>
      <c r="C166" s="719" t="s">
        <v>4</v>
      </c>
      <c r="D166" s="719" t="s">
        <v>5</v>
      </c>
      <c r="E166" s="721" t="s">
        <v>339</v>
      </c>
      <c r="F166" s="721"/>
      <c r="G166" s="722" t="s">
        <v>6</v>
      </c>
      <c r="H166" s="720" t="s">
        <v>7</v>
      </c>
      <c r="I166" s="720" t="s">
        <v>340</v>
      </c>
      <c r="J166" s="720" t="s">
        <v>8</v>
      </c>
    </row>
    <row r="167" spans="1:10" ht="52.05" customHeight="1" x14ac:dyDescent="0.25">
      <c r="A167" s="723" t="s">
        <v>341</v>
      </c>
      <c r="B167" s="724" t="s">
        <v>493</v>
      </c>
      <c r="C167" s="723" t="s">
        <v>18</v>
      </c>
      <c r="D167" s="723" t="s">
        <v>292</v>
      </c>
      <c r="E167" s="725" t="s">
        <v>411</v>
      </c>
      <c r="F167" s="725"/>
      <c r="G167" s="726" t="s">
        <v>14</v>
      </c>
      <c r="H167" s="727">
        <v>1</v>
      </c>
      <c r="I167" s="728">
        <v>9.73</v>
      </c>
      <c r="J167" s="728">
        <v>9.73</v>
      </c>
    </row>
    <row r="168" spans="1:10" ht="24" customHeight="1" x14ac:dyDescent="0.25">
      <c r="A168" s="729" t="s">
        <v>344</v>
      </c>
      <c r="B168" s="730" t="s">
        <v>412</v>
      </c>
      <c r="C168" s="729" t="s">
        <v>18</v>
      </c>
      <c r="D168" s="729" t="s">
        <v>408</v>
      </c>
      <c r="E168" s="731" t="s">
        <v>366</v>
      </c>
      <c r="F168" s="731"/>
      <c r="G168" s="732" t="s">
        <v>208</v>
      </c>
      <c r="H168" s="733">
        <v>6.3500000000000001E-2</v>
      </c>
      <c r="I168" s="734">
        <v>22.06</v>
      </c>
      <c r="J168" s="734">
        <v>1.4</v>
      </c>
    </row>
    <row r="169" spans="1:10" ht="24" customHeight="1" x14ac:dyDescent="0.25">
      <c r="A169" s="729" t="s">
        <v>349</v>
      </c>
      <c r="B169" s="730" t="s">
        <v>494</v>
      </c>
      <c r="C169" s="729" t="s">
        <v>18</v>
      </c>
      <c r="D169" s="729" t="s">
        <v>495</v>
      </c>
      <c r="E169" s="731" t="s">
        <v>352</v>
      </c>
      <c r="F169" s="731"/>
      <c r="G169" s="732" t="s">
        <v>472</v>
      </c>
      <c r="H169" s="733">
        <v>5.8400000000000001E-2</v>
      </c>
      <c r="I169" s="734">
        <v>23.74</v>
      </c>
      <c r="J169" s="734">
        <v>1.38</v>
      </c>
    </row>
    <row r="170" spans="1:10" ht="24" customHeight="1" x14ac:dyDescent="0.25">
      <c r="A170" s="729" t="s">
        <v>349</v>
      </c>
      <c r="B170" s="730" t="s">
        <v>496</v>
      </c>
      <c r="C170" s="729" t="s">
        <v>18</v>
      </c>
      <c r="D170" s="729" t="s">
        <v>497</v>
      </c>
      <c r="E170" s="731" t="s">
        <v>352</v>
      </c>
      <c r="F170" s="731"/>
      <c r="G170" s="732" t="s">
        <v>472</v>
      </c>
      <c r="H170" s="733">
        <v>0.19450000000000001</v>
      </c>
      <c r="I170" s="734">
        <v>35.78</v>
      </c>
      <c r="J170" s="734">
        <v>6.95</v>
      </c>
    </row>
    <row r="171" spans="1:10" x14ac:dyDescent="0.25">
      <c r="A171" s="735"/>
      <c r="B171" s="735"/>
      <c r="C171" s="735"/>
      <c r="D171" s="735"/>
      <c r="E171" s="735" t="s">
        <v>359</v>
      </c>
      <c r="F171" s="736">
        <v>0.57072754427138894</v>
      </c>
      <c r="G171" s="735" t="s">
        <v>360</v>
      </c>
      <c r="H171" s="736">
        <v>0.5</v>
      </c>
      <c r="I171" s="735" t="s">
        <v>361</v>
      </c>
      <c r="J171" s="736">
        <v>1.07</v>
      </c>
    </row>
    <row r="172" spans="1:10" ht="13.8" thickBot="1" x14ac:dyDescent="0.3">
      <c r="A172" s="735"/>
      <c r="B172" s="735"/>
      <c r="C172" s="735"/>
      <c r="D172" s="735"/>
      <c r="E172" s="735" t="s">
        <v>362</v>
      </c>
      <c r="F172" s="736">
        <v>2.82</v>
      </c>
      <c r="G172" s="735"/>
      <c r="H172" s="737" t="s">
        <v>363</v>
      </c>
      <c r="I172" s="737"/>
      <c r="J172" s="736">
        <v>12.56</v>
      </c>
    </row>
    <row r="173" spans="1:10" ht="1.05" customHeight="1" thickTop="1" x14ac:dyDescent="0.25">
      <c r="A173" s="738"/>
      <c r="B173" s="738"/>
      <c r="C173" s="738"/>
      <c r="D173" s="738"/>
      <c r="E173" s="738"/>
      <c r="F173" s="738"/>
      <c r="G173" s="738"/>
      <c r="H173" s="738"/>
      <c r="I173" s="738"/>
      <c r="J173" s="738"/>
    </row>
    <row r="174" spans="1:10" ht="24" customHeight="1" x14ac:dyDescent="0.25">
      <c r="A174" s="715" t="s">
        <v>498</v>
      </c>
      <c r="B174" s="715"/>
      <c r="C174" s="715"/>
      <c r="D174" s="715" t="s">
        <v>32</v>
      </c>
      <c r="E174" s="715"/>
      <c r="F174" s="716"/>
      <c r="G174" s="716"/>
      <c r="H174" s="717"/>
      <c r="I174" s="715"/>
      <c r="J174" s="718">
        <v>535.54999999999995</v>
      </c>
    </row>
    <row r="175" spans="1:10" ht="18" customHeight="1" x14ac:dyDescent="0.25">
      <c r="A175" s="719" t="s">
        <v>499</v>
      </c>
      <c r="B175" s="720" t="s">
        <v>3</v>
      </c>
      <c r="C175" s="719" t="s">
        <v>4</v>
      </c>
      <c r="D175" s="719" t="s">
        <v>5</v>
      </c>
      <c r="E175" s="721" t="s">
        <v>339</v>
      </c>
      <c r="F175" s="721"/>
      <c r="G175" s="722" t="s">
        <v>6</v>
      </c>
      <c r="H175" s="720" t="s">
        <v>7</v>
      </c>
      <c r="I175" s="720" t="s">
        <v>340</v>
      </c>
      <c r="J175" s="720" t="s">
        <v>8</v>
      </c>
    </row>
    <row r="176" spans="1:10" ht="39" customHeight="1" x14ac:dyDescent="0.25">
      <c r="A176" s="723" t="s">
        <v>341</v>
      </c>
      <c r="B176" s="724" t="s">
        <v>500</v>
      </c>
      <c r="C176" s="723" t="s">
        <v>18</v>
      </c>
      <c r="D176" s="723" t="s">
        <v>261</v>
      </c>
      <c r="E176" s="725" t="s">
        <v>411</v>
      </c>
      <c r="F176" s="725"/>
      <c r="G176" s="726" t="s">
        <v>14</v>
      </c>
      <c r="H176" s="727">
        <v>1</v>
      </c>
      <c r="I176" s="728">
        <v>13.73</v>
      </c>
      <c r="J176" s="728">
        <v>13.73</v>
      </c>
    </row>
    <row r="177" spans="1:10" ht="24" customHeight="1" x14ac:dyDescent="0.25">
      <c r="A177" s="729" t="s">
        <v>344</v>
      </c>
      <c r="B177" s="730" t="s">
        <v>412</v>
      </c>
      <c r="C177" s="729" t="s">
        <v>18</v>
      </c>
      <c r="D177" s="729" t="s">
        <v>408</v>
      </c>
      <c r="E177" s="731" t="s">
        <v>366</v>
      </c>
      <c r="F177" s="731"/>
      <c r="G177" s="732" t="s">
        <v>208</v>
      </c>
      <c r="H177" s="733">
        <v>0.3805</v>
      </c>
      <c r="I177" s="734">
        <v>22.06</v>
      </c>
      <c r="J177" s="734">
        <v>8.39</v>
      </c>
    </row>
    <row r="178" spans="1:10" ht="24" customHeight="1" x14ac:dyDescent="0.25">
      <c r="A178" s="729" t="s">
        <v>349</v>
      </c>
      <c r="B178" s="730" t="s">
        <v>494</v>
      </c>
      <c r="C178" s="729" t="s">
        <v>18</v>
      </c>
      <c r="D178" s="729" t="s">
        <v>495</v>
      </c>
      <c r="E178" s="731" t="s">
        <v>352</v>
      </c>
      <c r="F178" s="731"/>
      <c r="G178" s="732" t="s">
        <v>472</v>
      </c>
      <c r="H178" s="733">
        <v>1.4E-2</v>
      </c>
      <c r="I178" s="734">
        <v>23.74</v>
      </c>
      <c r="J178" s="734">
        <v>0.33</v>
      </c>
    </row>
    <row r="179" spans="1:10" ht="24" customHeight="1" x14ac:dyDescent="0.25">
      <c r="A179" s="729" t="s">
        <v>349</v>
      </c>
      <c r="B179" s="730" t="s">
        <v>496</v>
      </c>
      <c r="C179" s="729" t="s">
        <v>18</v>
      </c>
      <c r="D179" s="729" t="s">
        <v>497</v>
      </c>
      <c r="E179" s="731" t="s">
        <v>352</v>
      </c>
      <c r="F179" s="731"/>
      <c r="G179" s="732" t="s">
        <v>472</v>
      </c>
      <c r="H179" s="733">
        <v>0.14030000000000001</v>
      </c>
      <c r="I179" s="734">
        <v>35.78</v>
      </c>
      <c r="J179" s="734">
        <v>5.01</v>
      </c>
    </row>
    <row r="180" spans="1:10" x14ac:dyDescent="0.25">
      <c r="A180" s="735"/>
      <c r="B180" s="735"/>
      <c r="C180" s="735"/>
      <c r="D180" s="735"/>
      <c r="E180" s="735" t="s">
        <v>359</v>
      </c>
      <c r="F180" s="736">
        <v>3.4457008747599742</v>
      </c>
      <c r="G180" s="735" t="s">
        <v>360</v>
      </c>
      <c r="H180" s="736">
        <v>3.01</v>
      </c>
      <c r="I180" s="735" t="s">
        <v>361</v>
      </c>
      <c r="J180" s="736">
        <v>6.46</v>
      </c>
    </row>
    <row r="181" spans="1:10" ht="13.8" thickBot="1" x14ac:dyDescent="0.3">
      <c r="A181" s="735"/>
      <c r="B181" s="735"/>
      <c r="C181" s="735"/>
      <c r="D181" s="735"/>
      <c r="E181" s="735" t="s">
        <v>362</v>
      </c>
      <c r="F181" s="736">
        <v>3.98</v>
      </c>
      <c r="G181" s="735"/>
      <c r="H181" s="737" t="s">
        <v>363</v>
      </c>
      <c r="I181" s="737"/>
      <c r="J181" s="736">
        <v>17.72</v>
      </c>
    </row>
    <row r="182" spans="1:10" ht="1.05" customHeight="1" thickTop="1" x14ac:dyDescent="0.25">
      <c r="A182" s="738"/>
      <c r="B182" s="738"/>
      <c r="C182" s="738"/>
      <c r="D182" s="738"/>
      <c r="E182" s="738"/>
      <c r="F182" s="738"/>
      <c r="G182" s="738"/>
      <c r="H182" s="738"/>
      <c r="I182" s="738"/>
      <c r="J182" s="738"/>
    </row>
    <row r="183" spans="1:10" ht="24" customHeight="1" x14ac:dyDescent="0.25">
      <c r="A183" s="715" t="s">
        <v>501</v>
      </c>
      <c r="B183" s="715"/>
      <c r="C183" s="715"/>
      <c r="D183" s="715" t="s">
        <v>33</v>
      </c>
      <c r="E183" s="715"/>
      <c r="F183" s="716"/>
      <c r="G183" s="716"/>
      <c r="H183" s="717"/>
      <c r="I183" s="715"/>
      <c r="J183" s="718">
        <v>2421.69</v>
      </c>
    </row>
    <row r="184" spans="1:10" ht="24" customHeight="1" x14ac:dyDescent="0.25">
      <c r="A184" s="715" t="s">
        <v>502</v>
      </c>
      <c r="B184" s="715"/>
      <c r="C184" s="715"/>
      <c r="D184" s="715" t="s">
        <v>268</v>
      </c>
      <c r="E184" s="715"/>
      <c r="F184" s="716"/>
      <c r="G184" s="716"/>
      <c r="H184" s="717"/>
      <c r="I184" s="715"/>
      <c r="J184" s="718">
        <v>1904.34</v>
      </c>
    </row>
    <row r="185" spans="1:10" ht="18" customHeight="1" x14ac:dyDescent="0.25">
      <c r="A185" s="719" t="s">
        <v>503</v>
      </c>
      <c r="B185" s="720" t="s">
        <v>3</v>
      </c>
      <c r="C185" s="719" t="s">
        <v>4</v>
      </c>
      <c r="D185" s="719" t="s">
        <v>5</v>
      </c>
      <c r="E185" s="721" t="s">
        <v>339</v>
      </c>
      <c r="F185" s="721"/>
      <c r="G185" s="722" t="s">
        <v>6</v>
      </c>
      <c r="H185" s="720" t="s">
        <v>7</v>
      </c>
      <c r="I185" s="720" t="s">
        <v>340</v>
      </c>
      <c r="J185" s="720" t="s">
        <v>8</v>
      </c>
    </row>
    <row r="186" spans="1:10" ht="24" customHeight="1" x14ac:dyDescent="0.25">
      <c r="A186" s="723" t="s">
        <v>341</v>
      </c>
      <c r="B186" s="724" t="s">
        <v>504</v>
      </c>
      <c r="C186" s="723" t="s">
        <v>12</v>
      </c>
      <c r="D186" s="723" t="s">
        <v>505</v>
      </c>
      <c r="E186" s="725" t="s">
        <v>343</v>
      </c>
      <c r="F186" s="725"/>
      <c r="G186" s="726" t="s">
        <v>506</v>
      </c>
      <c r="H186" s="727">
        <v>1</v>
      </c>
      <c r="I186" s="728">
        <v>245.93</v>
      </c>
      <c r="J186" s="728">
        <v>245.93</v>
      </c>
    </row>
    <row r="187" spans="1:10" ht="24" customHeight="1" x14ac:dyDescent="0.25">
      <c r="A187" s="729" t="s">
        <v>344</v>
      </c>
      <c r="B187" s="730" t="s">
        <v>396</v>
      </c>
      <c r="C187" s="729" t="s">
        <v>12</v>
      </c>
      <c r="D187" s="729" t="s">
        <v>397</v>
      </c>
      <c r="E187" s="731" t="s">
        <v>343</v>
      </c>
      <c r="F187" s="731"/>
      <c r="G187" s="732" t="s">
        <v>208</v>
      </c>
      <c r="H187" s="733">
        <v>3</v>
      </c>
      <c r="I187" s="734">
        <v>23.12</v>
      </c>
      <c r="J187" s="734">
        <v>69.36</v>
      </c>
    </row>
    <row r="188" spans="1:10" ht="25.95" customHeight="1" x14ac:dyDescent="0.25">
      <c r="A188" s="729" t="s">
        <v>344</v>
      </c>
      <c r="B188" s="730" t="s">
        <v>507</v>
      </c>
      <c r="C188" s="729" t="s">
        <v>12</v>
      </c>
      <c r="D188" s="729" t="s">
        <v>508</v>
      </c>
      <c r="E188" s="731" t="s">
        <v>343</v>
      </c>
      <c r="F188" s="731"/>
      <c r="G188" s="732" t="s">
        <v>208</v>
      </c>
      <c r="H188" s="733">
        <v>3</v>
      </c>
      <c r="I188" s="734">
        <v>18.309999999999999</v>
      </c>
      <c r="J188" s="734">
        <v>54.93</v>
      </c>
    </row>
    <row r="189" spans="1:10" ht="24" customHeight="1" x14ac:dyDescent="0.25">
      <c r="A189" s="729" t="s">
        <v>349</v>
      </c>
      <c r="B189" s="730" t="s">
        <v>509</v>
      </c>
      <c r="C189" s="729" t="s">
        <v>12</v>
      </c>
      <c r="D189" s="729" t="s">
        <v>510</v>
      </c>
      <c r="E189" s="731" t="s">
        <v>352</v>
      </c>
      <c r="F189" s="731"/>
      <c r="G189" s="732" t="s">
        <v>511</v>
      </c>
      <c r="H189" s="733">
        <v>12</v>
      </c>
      <c r="I189" s="734">
        <v>7.85</v>
      </c>
      <c r="J189" s="734">
        <v>94.2</v>
      </c>
    </row>
    <row r="190" spans="1:10" ht="24" customHeight="1" x14ac:dyDescent="0.25">
      <c r="A190" s="729" t="s">
        <v>349</v>
      </c>
      <c r="B190" s="730" t="s">
        <v>512</v>
      </c>
      <c r="C190" s="729" t="s">
        <v>12</v>
      </c>
      <c r="D190" s="729" t="s">
        <v>513</v>
      </c>
      <c r="E190" s="731" t="s">
        <v>352</v>
      </c>
      <c r="F190" s="731"/>
      <c r="G190" s="732" t="s">
        <v>21</v>
      </c>
      <c r="H190" s="733">
        <v>2</v>
      </c>
      <c r="I190" s="734">
        <v>1.6</v>
      </c>
      <c r="J190" s="734">
        <v>3.2</v>
      </c>
    </row>
    <row r="191" spans="1:10" ht="24" customHeight="1" x14ac:dyDescent="0.25">
      <c r="A191" s="729" t="s">
        <v>349</v>
      </c>
      <c r="B191" s="730" t="s">
        <v>514</v>
      </c>
      <c r="C191" s="729" t="s">
        <v>12</v>
      </c>
      <c r="D191" s="729" t="s">
        <v>515</v>
      </c>
      <c r="E191" s="731" t="s">
        <v>352</v>
      </c>
      <c r="F191" s="731"/>
      <c r="G191" s="732" t="s">
        <v>511</v>
      </c>
      <c r="H191" s="733">
        <v>12</v>
      </c>
      <c r="I191" s="734">
        <v>2.02</v>
      </c>
      <c r="J191" s="734">
        <v>24.24</v>
      </c>
    </row>
    <row r="192" spans="1:10" x14ac:dyDescent="0.25">
      <c r="A192" s="735"/>
      <c r="B192" s="735"/>
      <c r="C192" s="735"/>
      <c r="D192" s="735"/>
      <c r="E192" s="735" t="s">
        <v>359</v>
      </c>
      <c r="F192" s="736">
        <v>47.957115399999999</v>
      </c>
      <c r="G192" s="735" t="s">
        <v>360</v>
      </c>
      <c r="H192" s="736">
        <v>41.95</v>
      </c>
      <c r="I192" s="735" t="s">
        <v>361</v>
      </c>
      <c r="J192" s="736">
        <v>89.91</v>
      </c>
    </row>
    <row r="193" spans="1:10" ht="13.8" thickBot="1" x14ac:dyDescent="0.3">
      <c r="A193" s="735"/>
      <c r="B193" s="735"/>
      <c r="C193" s="735"/>
      <c r="D193" s="735"/>
      <c r="E193" s="735" t="s">
        <v>362</v>
      </c>
      <c r="F193" s="736">
        <v>71.459999999999994</v>
      </c>
      <c r="G193" s="735"/>
      <c r="H193" s="737" t="s">
        <v>363</v>
      </c>
      <c r="I193" s="737"/>
      <c r="J193" s="736">
        <v>317.39999999999998</v>
      </c>
    </row>
    <row r="194" spans="1:10" ht="1.05" customHeight="1" thickTop="1" x14ac:dyDescent="0.25">
      <c r="A194" s="738"/>
      <c r="B194" s="738"/>
      <c r="C194" s="738"/>
      <c r="D194" s="738"/>
      <c r="E194" s="738"/>
      <c r="F194" s="738"/>
      <c r="G194" s="738"/>
      <c r="H194" s="738"/>
      <c r="I194" s="738"/>
      <c r="J194" s="738"/>
    </row>
    <row r="195" spans="1:10" ht="24" customHeight="1" x14ac:dyDescent="0.25">
      <c r="A195" s="715" t="s">
        <v>516</v>
      </c>
      <c r="B195" s="715"/>
      <c r="C195" s="715"/>
      <c r="D195" s="715" t="s">
        <v>34</v>
      </c>
      <c r="E195" s="715"/>
      <c r="F195" s="716"/>
      <c r="G195" s="716"/>
      <c r="H195" s="717"/>
      <c r="I195" s="715"/>
      <c r="J195" s="718">
        <v>517.35</v>
      </c>
    </row>
    <row r="196" spans="1:10" ht="18" customHeight="1" x14ac:dyDescent="0.25">
      <c r="A196" s="719" t="s">
        <v>517</v>
      </c>
      <c r="B196" s="720" t="s">
        <v>3</v>
      </c>
      <c r="C196" s="719" t="s">
        <v>4</v>
      </c>
      <c r="D196" s="719" t="s">
        <v>5</v>
      </c>
      <c r="E196" s="721" t="s">
        <v>339</v>
      </c>
      <c r="F196" s="721"/>
      <c r="G196" s="722" t="s">
        <v>6</v>
      </c>
      <c r="H196" s="720" t="s">
        <v>7</v>
      </c>
      <c r="I196" s="720" t="s">
        <v>340</v>
      </c>
      <c r="J196" s="720" t="s">
        <v>8</v>
      </c>
    </row>
    <row r="197" spans="1:10" ht="25.95" customHeight="1" x14ac:dyDescent="0.25">
      <c r="A197" s="723" t="s">
        <v>341</v>
      </c>
      <c r="B197" s="724" t="s">
        <v>518</v>
      </c>
      <c r="C197" s="723" t="s">
        <v>18</v>
      </c>
      <c r="D197" s="723" t="s">
        <v>267</v>
      </c>
      <c r="E197" s="725" t="s">
        <v>519</v>
      </c>
      <c r="F197" s="725"/>
      <c r="G197" s="726" t="s">
        <v>21</v>
      </c>
      <c r="H197" s="727">
        <v>1</v>
      </c>
      <c r="I197" s="728">
        <v>26.73</v>
      </c>
      <c r="J197" s="728">
        <v>26.73</v>
      </c>
    </row>
    <row r="198" spans="1:10" ht="25.95" customHeight="1" x14ac:dyDescent="0.25">
      <c r="A198" s="729" t="s">
        <v>344</v>
      </c>
      <c r="B198" s="730" t="s">
        <v>520</v>
      </c>
      <c r="C198" s="729" t="s">
        <v>18</v>
      </c>
      <c r="D198" s="729" t="s">
        <v>508</v>
      </c>
      <c r="E198" s="731" t="s">
        <v>366</v>
      </c>
      <c r="F198" s="731"/>
      <c r="G198" s="732" t="s">
        <v>208</v>
      </c>
      <c r="H198" s="733">
        <v>0.1033</v>
      </c>
      <c r="I198" s="734">
        <v>16.37</v>
      </c>
      <c r="J198" s="734">
        <v>1.69</v>
      </c>
    </row>
    <row r="199" spans="1:10" ht="24" customHeight="1" x14ac:dyDescent="0.25">
      <c r="A199" s="729" t="s">
        <v>344</v>
      </c>
      <c r="B199" s="730" t="s">
        <v>521</v>
      </c>
      <c r="C199" s="729" t="s">
        <v>18</v>
      </c>
      <c r="D199" s="729" t="s">
        <v>397</v>
      </c>
      <c r="E199" s="731" t="s">
        <v>366</v>
      </c>
      <c r="F199" s="731"/>
      <c r="G199" s="732" t="s">
        <v>208</v>
      </c>
      <c r="H199" s="733">
        <v>0.24779999999999999</v>
      </c>
      <c r="I199" s="734">
        <v>21.18</v>
      </c>
      <c r="J199" s="734">
        <v>5.24</v>
      </c>
    </row>
    <row r="200" spans="1:10" ht="24" customHeight="1" x14ac:dyDescent="0.25">
      <c r="A200" s="729" t="s">
        <v>349</v>
      </c>
      <c r="B200" s="730" t="s">
        <v>522</v>
      </c>
      <c r="C200" s="729" t="s">
        <v>18</v>
      </c>
      <c r="D200" s="729" t="s">
        <v>523</v>
      </c>
      <c r="E200" s="731" t="s">
        <v>352</v>
      </c>
      <c r="F200" s="731"/>
      <c r="G200" s="732" t="s">
        <v>21</v>
      </c>
      <c r="H200" s="733">
        <v>2</v>
      </c>
      <c r="I200" s="734">
        <v>2.2999999999999998</v>
      </c>
      <c r="J200" s="734">
        <v>4.5999999999999996</v>
      </c>
    </row>
    <row r="201" spans="1:10" ht="24" customHeight="1" x14ac:dyDescent="0.25">
      <c r="A201" s="729" t="s">
        <v>349</v>
      </c>
      <c r="B201" s="730" t="s">
        <v>524</v>
      </c>
      <c r="C201" s="729" t="s">
        <v>18</v>
      </c>
      <c r="D201" s="729" t="s">
        <v>525</v>
      </c>
      <c r="E201" s="731" t="s">
        <v>352</v>
      </c>
      <c r="F201" s="731"/>
      <c r="G201" s="732" t="s">
        <v>21</v>
      </c>
      <c r="H201" s="733">
        <v>1</v>
      </c>
      <c r="I201" s="734">
        <v>15.2</v>
      </c>
      <c r="J201" s="734">
        <v>15.2</v>
      </c>
    </row>
    <row r="202" spans="1:10" x14ac:dyDescent="0.25">
      <c r="A202" s="735"/>
      <c r="B202" s="735"/>
      <c r="C202" s="735"/>
      <c r="D202" s="735"/>
      <c r="E202" s="735" t="s">
        <v>359</v>
      </c>
      <c r="F202" s="736">
        <v>2.9816513761467891</v>
      </c>
      <c r="G202" s="735" t="s">
        <v>360</v>
      </c>
      <c r="H202" s="736">
        <v>2.61</v>
      </c>
      <c r="I202" s="735" t="s">
        <v>361</v>
      </c>
      <c r="J202" s="736">
        <v>5.59</v>
      </c>
    </row>
    <row r="203" spans="1:10" ht="13.8" thickBot="1" x14ac:dyDescent="0.3">
      <c r="A203" s="735"/>
      <c r="B203" s="735"/>
      <c r="C203" s="735"/>
      <c r="D203" s="735"/>
      <c r="E203" s="735" t="s">
        <v>362</v>
      </c>
      <c r="F203" s="736">
        <v>7.76</v>
      </c>
      <c r="G203" s="735"/>
      <c r="H203" s="737" t="s">
        <v>363</v>
      </c>
      <c r="I203" s="737"/>
      <c r="J203" s="736">
        <v>34.5</v>
      </c>
    </row>
    <row r="204" spans="1:10" ht="1.05" customHeight="1" thickTop="1" x14ac:dyDescent="0.25">
      <c r="A204" s="738"/>
      <c r="B204" s="738"/>
      <c r="C204" s="738"/>
      <c r="D204" s="738"/>
      <c r="E204" s="738"/>
      <c r="F204" s="738"/>
      <c r="G204" s="738"/>
      <c r="H204" s="738"/>
      <c r="I204" s="738"/>
      <c r="J204" s="738"/>
    </row>
    <row r="205" spans="1:10" ht="24" customHeight="1" x14ac:dyDescent="0.25">
      <c r="A205" s="715" t="s">
        <v>526</v>
      </c>
      <c r="B205" s="715"/>
      <c r="C205" s="715"/>
      <c r="D205" s="715" t="s">
        <v>246</v>
      </c>
      <c r="E205" s="715"/>
      <c r="F205" s="716"/>
      <c r="G205" s="716"/>
      <c r="H205" s="717"/>
      <c r="I205" s="715"/>
      <c r="J205" s="718">
        <v>1920.98</v>
      </c>
    </row>
    <row r="206" spans="1:10" ht="18" customHeight="1" x14ac:dyDescent="0.25">
      <c r="A206" s="719" t="s">
        <v>527</v>
      </c>
      <c r="B206" s="720" t="s">
        <v>3</v>
      </c>
      <c r="C206" s="719" t="s">
        <v>4</v>
      </c>
      <c r="D206" s="719" t="s">
        <v>5</v>
      </c>
      <c r="E206" s="721" t="s">
        <v>339</v>
      </c>
      <c r="F206" s="721"/>
      <c r="G206" s="722" t="s">
        <v>6</v>
      </c>
      <c r="H206" s="720" t="s">
        <v>7</v>
      </c>
      <c r="I206" s="720" t="s">
        <v>340</v>
      </c>
      <c r="J206" s="720" t="s">
        <v>8</v>
      </c>
    </row>
    <row r="207" spans="1:10" ht="24" customHeight="1" x14ac:dyDescent="0.25">
      <c r="A207" s="723" t="s">
        <v>341</v>
      </c>
      <c r="B207" s="724" t="s">
        <v>528</v>
      </c>
      <c r="C207" s="723" t="s">
        <v>12</v>
      </c>
      <c r="D207" s="723" t="s">
        <v>209</v>
      </c>
      <c r="E207" s="725" t="s">
        <v>343</v>
      </c>
      <c r="F207" s="725"/>
      <c r="G207" s="726" t="s">
        <v>14</v>
      </c>
      <c r="H207" s="727">
        <v>1</v>
      </c>
      <c r="I207" s="728">
        <v>7.18</v>
      </c>
      <c r="J207" s="728">
        <v>7.18</v>
      </c>
    </row>
    <row r="208" spans="1:10" ht="24" customHeight="1" x14ac:dyDescent="0.25">
      <c r="A208" s="729" t="s">
        <v>344</v>
      </c>
      <c r="B208" s="730" t="s">
        <v>347</v>
      </c>
      <c r="C208" s="729" t="s">
        <v>12</v>
      </c>
      <c r="D208" s="729" t="s">
        <v>348</v>
      </c>
      <c r="E208" s="731" t="s">
        <v>343</v>
      </c>
      <c r="F208" s="731"/>
      <c r="G208" s="732" t="s">
        <v>208</v>
      </c>
      <c r="H208" s="733">
        <v>0.4</v>
      </c>
      <c r="I208" s="734">
        <v>17.95</v>
      </c>
      <c r="J208" s="734">
        <v>7.18</v>
      </c>
    </row>
    <row r="209" spans="1:10" x14ac:dyDescent="0.25">
      <c r="A209" s="735"/>
      <c r="B209" s="735"/>
      <c r="C209" s="735"/>
      <c r="D209" s="735"/>
      <c r="E209" s="735" t="s">
        <v>359</v>
      </c>
      <c r="F209" s="736">
        <v>2.6402816300405378</v>
      </c>
      <c r="G209" s="735" t="s">
        <v>360</v>
      </c>
      <c r="H209" s="736">
        <v>2.31</v>
      </c>
      <c r="I209" s="735" t="s">
        <v>361</v>
      </c>
      <c r="J209" s="736">
        <v>4.95</v>
      </c>
    </row>
    <row r="210" spans="1:10" ht="13.8" thickBot="1" x14ac:dyDescent="0.3">
      <c r="A210" s="735"/>
      <c r="B210" s="735"/>
      <c r="C210" s="735"/>
      <c r="D210" s="735"/>
      <c r="E210" s="735" t="s">
        <v>362</v>
      </c>
      <c r="F210" s="736">
        <v>2.08</v>
      </c>
      <c r="G210" s="735"/>
      <c r="H210" s="737" t="s">
        <v>363</v>
      </c>
      <c r="I210" s="737"/>
      <c r="J210" s="736">
        <v>9.27</v>
      </c>
    </row>
    <row r="211" spans="1:10" ht="1.05" customHeight="1" thickTop="1" x14ac:dyDescent="0.25">
      <c r="A211" s="738"/>
      <c r="B211" s="738"/>
      <c r="C211" s="738"/>
      <c r="D211" s="738"/>
      <c r="E211" s="738"/>
      <c r="F211" s="738"/>
      <c r="G211" s="738"/>
      <c r="H211" s="738"/>
      <c r="I211" s="738"/>
      <c r="J211" s="738"/>
    </row>
    <row r="212" spans="1:10" x14ac:dyDescent="0.25">
      <c r="A212" s="741" t="str">
        <f>'Orçamento Sintético '!$A$51</f>
        <v xml:space="preserve"> TUCUMÃ-PA, 22 DE JANEIRO DE 2024.</v>
      </c>
      <c r="B212" s="741"/>
      <c r="C212" s="741"/>
      <c r="D212" s="741"/>
      <c r="E212" s="741"/>
      <c r="F212" s="741"/>
      <c r="G212" s="741"/>
      <c r="H212" s="741"/>
      <c r="I212" s="741"/>
      <c r="J212" s="741"/>
    </row>
    <row r="213" spans="1:10" ht="60" customHeight="1" x14ac:dyDescent="0.25">
      <c r="A213" s="739"/>
      <c r="B213" s="739"/>
      <c r="C213" s="739"/>
      <c r="D213" s="739"/>
      <c r="E213" s="739"/>
      <c r="F213" s="739"/>
      <c r="G213" s="739"/>
      <c r="H213" s="739"/>
      <c r="I213" s="739"/>
      <c r="J213" s="739"/>
    </row>
    <row r="214" spans="1:10" ht="70.05" customHeight="1" x14ac:dyDescent="0.25">
      <c r="A214" s="740"/>
      <c r="B214" s="714"/>
      <c r="C214" s="714"/>
      <c r="D214" s="714"/>
      <c r="E214" s="714"/>
      <c r="F214" s="714"/>
      <c r="G214" s="714"/>
      <c r="H214" s="714"/>
      <c r="I214" s="714"/>
      <c r="J214" s="714"/>
    </row>
  </sheetData>
  <mergeCells count="175">
    <mergeCell ref="A1:J1"/>
    <mergeCell ref="A2:J2"/>
    <mergeCell ref="A212:J212"/>
    <mergeCell ref="H16:I16"/>
    <mergeCell ref="E18:F18"/>
    <mergeCell ref="A5:J5"/>
    <mergeCell ref="F6:G6"/>
    <mergeCell ref="F7:G7"/>
    <mergeCell ref="E8:F8"/>
    <mergeCell ref="E9:F9"/>
    <mergeCell ref="E10:F10"/>
    <mergeCell ref="C3:D3"/>
    <mergeCell ref="E3:F3"/>
    <mergeCell ref="G3:H3"/>
    <mergeCell ref="I3:J3"/>
    <mergeCell ref="C4:D4"/>
    <mergeCell ref="E4:F4"/>
    <mergeCell ref="G4:H4"/>
    <mergeCell ref="I4:J4"/>
    <mergeCell ref="E19:F19"/>
    <mergeCell ref="E20:F20"/>
    <mergeCell ref="E21:F21"/>
    <mergeCell ref="E22:F22"/>
    <mergeCell ref="E23:F23"/>
    <mergeCell ref="E24:F24"/>
    <mergeCell ref="E11:F11"/>
    <mergeCell ref="E12:F12"/>
    <mergeCell ref="E13:F13"/>
    <mergeCell ref="E14:F14"/>
    <mergeCell ref="E33:F33"/>
    <mergeCell ref="E34:F34"/>
    <mergeCell ref="E35:F35"/>
    <mergeCell ref="E36:F36"/>
    <mergeCell ref="H38:I38"/>
    <mergeCell ref="F40:G40"/>
    <mergeCell ref="E25:F25"/>
    <mergeCell ref="H27:I27"/>
    <mergeCell ref="E29:F29"/>
    <mergeCell ref="E30:F30"/>
    <mergeCell ref="E31:F31"/>
    <mergeCell ref="E32:F32"/>
    <mergeCell ref="E49:F49"/>
    <mergeCell ref="E50:F50"/>
    <mergeCell ref="E51:F51"/>
    <mergeCell ref="H53:I53"/>
    <mergeCell ref="E55:F55"/>
    <mergeCell ref="E56:F56"/>
    <mergeCell ref="E41:F41"/>
    <mergeCell ref="E42:F42"/>
    <mergeCell ref="E43:F43"/>
    <mergeCell ref="E44:F44"/>
    <mergeCell ref="H46:I46"/>
    <mergeCell ref="E48:F48"/>
    <mergeCell ref="E65:F65"/>
    <mergeCell ref="H67:I67"/>
    <mergeCell ref="E69:F69"/>
    <mergeCell ref="E70:F70"/>
    <mergeCell ref="E71:F71"/>
    <mergeCell ref="E72:F72"/>
    <mergeCell ref="E57:F57"/>
    <mergeCell ref="E58:F58"/>
    <mergeCell ref="H60:I60"/>
    <mergeCell ref="E62:F62"/>
    <mergeCell ref="E63:F63"/>
    <mergeCell ref="E64:F64"/>
    <mergeCell ref="E81:F81"/>
    <mergeCell ref="E82:F82"/>
    <mergeCell ref="E83:F83"/>
    <mergeCell ref="E84:F84"/>
    <mergeCell ref="E85:F85"/>
    <mergeCell ref="E86:F86"/>
    <mergeCell ref="H74:I74"/>
    <mergeCell ref="F76:G76"/>
    <mergeCell ref="F77:G77"/>
    <mergeCell ref="E78:F78"/>
    <mergeCell ref="E79:F79"/>
    <mergeCell ref="E80:F80"/>
    <mergeCell ref="E95:F95"/>
    <mergeCell ref="E96:F96"/>
    <mergeCell ref="H98:I98"/>
    <mergeCell ref="F100:G100"/>
    <mergeCell ref="E101:F101"/>
    <mergeCell ref="E102:F102"/>
    <mergeCell ref="H88:I88"/>
    <mergeCell ref="F90:G90"/>
    <mergeCell ref="E91:F91"/>
    <mergeCell ref="E92:F92"/>
    <mergeCell ref="E93:F93"/>
    <mergeCell ref="E94:F94"/>
    <mergeCell ref="H125:I125"/>
    <mergeCell ref="E111:F111"/>
    <mergeCell ref="E112:F112"/>
    <mergeCell ref="E113:F113"/>
    <mergeCell ref="E114:F114"/>
    <mergeCell ref="E115:F115"/>
    <mergeCell ref="H117:I117"/>
    <mergeCell ref="E103:F103"/>
    <mergeCell ref="E104:F104"/>
    <mergeCell ref="E105:F105"/>
    <mergeCell ref="E106:F106"/>
    <mergeCell ref="E107:F107"/>
    <mergeCell ref="H109:I109"/>
    <mergeCell ref="F127:G127"/>
    <mergeCell ref="F128:G128"/>
    <mergeCell ref="E129:F129"/>
    <mergeCell ref="E130:F130"/>
    <mergeCell ref="E131:F131"/>
    <mergeCell ref="E132:F132"/>
    <mergeCell ref="E119:F119"/>
    <mergeCell ref="E120:F120"/>
    <mergeCell ref="E121:F121"/>
    <mergeCell ref="E122:F122"/>
    <mergeCell ref="E123:F123"/>
    <mergeCell ref="E141:F141"/>
    <mergeCell ref="E142:F142"/>
    <mergeCell ref="H144:I144"/>
    <mergeCell ref="E146:F146"/>
    <mergeCell ref="E147:F147"/>
    <mergeCell ref="E148:F148"/>
    <mergeCell ref="E133:F133"/>
    <mergeCell ref="H135:I135"/>
    <mergeCell ref="E137:F137"/>
    <mergeCell ref="E138:F138"/>
    <mergeCell ref="E139:F139"/>
    <mergeCell ref="E140:F140"/>
    <mergeCell ref="E157:F157"/>
    <mergeCell ref="E158:F158"/>
    <mergeCell ref="E159:F159"/>
    <mergeCell ref="E160:F160"/>
    <mergeCell ref="E161:F161"/>
    <mergeCell ref="H163:I163"/>
    <mergeCell ref="E149:F149"/>
    <mergeCell ref="E150:F150"/>
    <mergeCell ref="H152:I152"/>
    <mergeCell ref="F154:G154"/>
    <mergeCell ref="E155:F155"/>
    <mergeCell ref="E156:F156"/>
    <mergeCell ref="H172:I172"/>
    <mergeCell ref="F174:G174"/>
    <mergeCell ref="E175:F175"/>
    <mergeCell ref="E176:F176"/>
    <mergeCell ref="E177:F177"/>
    <mergeCell ref="E178:F178"/>
    <mergeCell ref="F165:G165"/>
    <mergeCell ref="E166:F166"/>
    <mergeCell ref="E167:F167"/>
    <mergeCell ref="E168:F168"/>
    <mergeCell ref="E169:F169"/>
    <mergeCell ref="E170:F170"/>
    <mergeCell ref="E187:F187"/>
    <mergeCell ref="E188:F188"/>
    <mergeCell ref="E189:F189"/>
    <mergeCell ref="E190:F190"/>
    <mergeCell ref="E191:F191"/>
    <mergeCell ref="H193:I193"/>
    <mergeCell ref="E179:F179"/>
    <mergeCell ref="H181:I181"/>
    <mergeCell ref="F183:G183"/>
    <mergeCell ref="F184:G184"/>
    <mergeCell ref="E185:F185"/>
    <mergeCell ref="E186:F186"/>
    <mergeCell ref="A214:J214"/>
    <mergeCell ref="H210:I210"/>
    <mergeCell ref="E201:F201"/>
    <mergeCell ref="H203:I203"/>
    <mergeCell ref="F205:G205"/>
    <mergeCell ref="E206:F206"/>
    <mergeCell ref="E207:F207"/>
    <mergeCell ref="E208:F208"/>
    <mergeCell ref="F195:G195"/>
    <mergeCell ref="E196:F196"/>
    <mergeCell ref="E197:F197"/>
    <mergeCell ref="E198:F198"/>
    <mergeCell ref="E199:F199"/>
    <mergeCell ref="E200:F20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>
    <oddHeader xml:space="preserve">&amp;L </oddHeader>
    <oddFooter xml:space="preserve">&amp;L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289"/>
  <sheetViews>
    <sheetView view="pageBreakPreview" topLeftCell="A10" zoomScale="51" zoomScaleNormal="70" zoomScaleSheetLayoutView="51" workbookViewId="0">
      <selection activeCell="D70" sqref="D70"/>
    </sheetView>
  </sheetViews>
  <sheetFormatPr defaultColWidth="9" defaultRowHeight="15" x14ac:dyDescent="0.35"/>
  <cols>
    <col min="1" max="1" width="23.69921875" style="5" bestFit="1" customWidth="1"/>
    <col min="2" max="2" width="15.19921875" style="5" customWidth="1"/>
    <col min="3" max="3" width="8.19921875" style="5" customWidth="1"/>
    <col min="4" max="4" width="6.69921875" style="5" customWidth="1"/>
    <col min="5" max="5" width="72.19921875" style="5" customWidth="1"/>
    <col min="6" max="6" width="10.69921875" style="5" bestFit="1" customWidth="1"/>
    <col min="7" max="7" width="9.5" style="5" bestFit="1" customWidth="1"/>
    <col min="8" max="8" width="12" style="5" customWidth="1"/>
    <col min="9" max="9" width="9" style="5"/>
    <col min="10" max="10" width="9.69921875" style="5" bestFit="1" customWidth="1"/>
    <col min="11" max="11" width="10.19921875" style="5" customWidth="1"/>
    <col min="12" max="12" width="10" style="5" customWidth="1"/>
    <col min="13" max="13" width="9" style="5"/>
    <col min="14" max="14" width="11.59765625" style="5" customWidth="1"/>
    <col min="15" max="18" width="9" style="5"/>
    <col min="19" max="19" width="3.19921875" style="5" customWidth="1"/>
    <col min="20" max="20" width="12.19921875" style="5" bestFit="1" customWidth="1"/>
    <col min="21" max="22" width="9" style="5"/>
    <col min="23" max="23" width="10.19921875" style="20" bestFit="1" customWidth="1"/>
    <col min="24" max="16384" width="9" style="5"/>
  </cols>
  <sheetData>
    <row r="1" spans="1:24" s="17" customFormat="1" ht="145.19999999999999" customHeight="1" x14ac:dyDescent="0.3">
      <c r="A1" s="698"/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  <c r="T1" s="699"/>
      <c r="U1" s="699"/>
      <c r="V1" s="699"/>
      <c r="W1" s="699"/>
      <c r="X1" s="700"/>
    </row>
    <row r="2" spans="1:24" ht="123" customHeight="1" thickBot="1" x14ac:dyDescent="0.4">
      <c r="A2" s="634" t="s">
        <v>529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6"/>
    </row>
    <row r="3" spans="1:24" s="19" customFormat="1" ht="30.6" thickBot="1" x14ac:dyDescent="0.3">
      <c r="A3" s="638" t="s">
        <v>47</v>
      </c>
      <c r="B3" s="639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639"/>
      <c r="Q3" s="639"/>
      <c r="R3" s="639"/>
      <c r="S3" s="639"/>
      <c r="T3" s="639"/>
      <c r="U3" s="639"/>
      <c r="V3" s="639"/>
      <c r="W3" s="639"/>
      <c r="X3" s="640"/>
    </row>
    <row r="4" spans="1:24" s="18" customFormat="1" ht="30" customHeight="1" x14ac:dyDescent="0.35">
      <c r="A4" s="641" t="s">
        <v>322</v>
      </c>
      <c r="B4" s="642"/>
      <c r="C4" s="642"/>
      <c r="D4" s="642"/>
      <c r="E4" s="642"/>
      <c r="F4" s="642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  <c r="S4" s="642"/>
      <c r="T4" s="642"/>
      <c r="U4" s="642"/>
      <c r="V4" s="642"/>
      <c r="W4" s="642"/>
      <c r="X4" s="643"/>
    </row>
    <row r="5" spans="1:24" s="18" customFormat="1" ht="20.100000000000001" customHeight="1" thickBot="1" x14ac:dyDescent="0.4">
      <c r="A5" s="316" t="s">
        <v>48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5"/>
    </row>
    <row r="6" spans="1:24" s="19" customFormat="1" ht="30.75" customHeight="1" x14ac:dyDescent="0.25">
      <c r="A6" s="314" t="s">
        <v>49</v>
      </c>
      <c r="B6" s="631" t="s">
        <v>50</v>
      </c>
      <c r="C6" s="631"/>
      <c r="D6" s="631"/>
      <c r="E6" s="631"/>
      <c r="F6" s="631"/>
      <c r="G6" s="631"/>
      <c r="H6" s="631"/>
      <c r="I6" s="631"/>
      <c r="J6" s="402"/>
      <c r="K6" s="403"/>
      <c r="L6" s="404"/>
      <c r="M6" s="404"/>
      <c r="N6" s="404"/>
      <c r="O6" s="405"/>
      <c r="P6" s="405"/>
      <c r="Q6" s="405"/>
      <c r="R6" s="406"/>
      <c r="S6" s="406"/>
      <c r="T6" s="406"/>
      <c r="U6" s="406"/>
      <c r="V6" s="406"/>
      <c r="W6" s="407"/>
      <c r="X6" s="315"/>
    </row>
    <row r="7" spans="1:24" s="19" customFormat="1" ht="36.75" customHeight="1" thickBot="1" x14ac:dyDescent="0.3">
      <c r="A7" s="344"/>
      <c r="B7" s="345"/>
      <c r="C7" s="345"/>
      <c r="D7" s="345"/>
      <c r="E7" s="345"/>
      <c r="F7" s="345"/>
      <c r="G7" s="345"/>
      <c r="H7" s="345"/>
      <c r="I7" s="345"/>
      <c r="J7" s="346"/>
      <c r="K7" s="347" t="s">
        <v>51</v>
      </c>
      <c r="L7" s="348"/>
      <c r="M7" s="348"/>
      <c r="N7" s="348"/>
      <c r="O7" s="348"/>
      <c r="P7" s="348"/>
      <c r="Q7" s="348"/>
      <c r="R7" s="348"/>
      <c r="S7" s="348"/>
      <c r="T7" s="349"/>
      <c r="U7" s="348"/>
      <c r="V7" s="348"/>
      <c r="W7" s="350"/>
      <c r="X7" s="351"/>
    </row>
    <row r="8" spans="1:24" s="19" customFormat="1" ht="15.6" x14ac:dyDescent="0.25">
      <c r="A8" s="317" t="s">
        <v>52</v>
      </c>
      <c r="B8" s="318" t="s">
        <v>53</v>
      </c>
      <c r="C8" s="319" t="s">
        <v>54</v>
      </c>
      <c r="D8" s="318"/>
      <c r="E8" s="320" t="s">
        <v>55</v>
      </c>
      <c r="F8" s="321"/>
      <c r="G8" s="321"/>
      <c r="H8" s="321"/>
      <c r="I8" s="321"/>
      <c r="J8" s="322"/>
      <c r="K8" s="323" t="s">
        <v>56</v>
      </c>
      <c r="L8" s="324"/>
      <c r="M8" s="325" t="s">
        <v>53</v>
      </c>
      <c r="N8" s="318"/>
      <c r="O8" s="319" t="s">
        <v>54</v>
      </c>
      <c r="P8" s="326" t="s">
        <v>57</v>
      </c>
      <c r="Q8" s="327"/>
      <c r="R8" s="328"/>
      <c r="S8" s="324"/>
      <c r="T8" s="318" t="s">
        <v>53</v>
      </c>
      <c r="U8" s="319" t="s">
        <v>54</v>
      </c>
      <c r="V8" s="329" t="s">
        <v>55</v>
      </c>
      <c r="W8" s="330"/>
      <c r="X8" s="331"/>
    </row>
    <row r="9" spans="1:24" s="19" customFormat="1" ht="15.6" x14ac:dyDescent="0.25">
      <c r="A9" s="200" t="s">
        <v>58</v>
      </c>
      <c r="B9" s="201"/>
      <c r="C9" s="202"/>
      <c r="D9" s="201"/>
      <c r="E9" s="408"/>
      <c r="F9" s="409"/>
      <c r="G9" s="409"/>
      <c r="H9" s="409"/>
      <c r="I9" s="409"/>
      <c r="J9" s="203"/>
      <c r="K9" s="409"/>
      <c r="L9" s="204"/>
      <c r="M9" s="205"/>
      <c r="N9" s="203"/>
      <c r="O9" s="201"/>
      <c r="P9" s="410" t="s">
        <v>59</v>
      </c>
      <c r="Q9" s="411"/>
      <c r="R9" s="412"/>
      <c r="S9" s="204"/>
      <c r="T9" s="203"/>
      <c r="U9" s="201"/>
      <c r="V9" s="409"/>
      <c r="W9" s="413"/>
      <c r="X9" s="206"/>
    </row>
    <row r="10" spans="1:24" s="19" customFormat="1" ht="20.25" customHeight="1" x14ac:dyDescent="0.25">
      <c r="A10" s="207" t="s">
        <v>60</v>
      </c>
      <c r="B10" s="208">
        <v>4</v>
      </c>
      <c r="C10" s="209" t="s">
        <v>54</v>
      </c>
      <c r="D10" s="209"/>
      <c r="E10" s="215" t="s">
        <v>61</v>
      </c>
      <c r="F10" s="211"/>
      <c r="G10" s="211"/>
      <c r="H10" s="211"/>
      <c r="I10" s="211"/>
      <c r="J10" s="212"/>
      <c r="K10" s="213" t="s">
        <v>62</v>
      </c>
      <c r="L10" s="214"/>
      <c r="M10" s="215"/>
      <c r="N10" s="216">
        <v>0.65</v>
      </c>
      <c r="O10" s="209" t="s">
        <v>54</v>
      </c>
      <c r="P10" s="210" t="s">
        <v>63</v>
      </c>
      <c r="Q10" s="211"/>
      <c r="R10" s="211"/>
      <c r="S10" s="212"/>
      <c r="T10" s="217"/>
      <c r="U10" s="209" t="s">
        <v>54</v>
      </c>
      <c r="V10" s="210" t="s">
        <v>64</v>
      </c>
      <c r="W10" s="218"/>
      <c r="X10" s="219"/>
    </row>
    <row r="11" spans="1:24" s="19" customFormat="1" ht="23.25" customHeight="1" x14ac:dyDescent="0.25">
      <c r="A11" s="220" t="s">
        <v>65</v>
      </c>
      <c r="B11" s="221">
        <v>0.4</v>
      </c>
      <c r="C11" s="222" t="s">
        <v>54</v>
      </c>
      <c r="D11" s="222"/>
      <c r="E11" s="228" t="s">
        <v>61</v>
      </c>
      <c r="F11" s="224"/>
      <c r="G11" s="224"/>
      <c r="H11" s="224"/>
      <c r="I11" s="224"/>
      <c r="J11" s="225"/>
      <c r="K11" s="226" t="s">
        <v>248</v>
      </c>
      <c r="L11" s="227"/>
      <c r="M11" s="228"/>
      <c r="N11" s="229">
        <v>3</v>
      </c>
      <c r="O11" s="222" t="s">
        <v>54</v>
      </c>
      <c r="P11" s="223" t="s">
        <v>66</v>
      </c>
      <c r="Q11" s="224"/>
      <c r="R11" s="224"/>
      <c r="S11" s="225"/>
      <c r="T11" s="230">
        <v>0</v>
      </c>
      <c r="U11" s="222" t="s">
        <v>54</v>
      </c>
      <c r="V11" s="223" t="s">
        <v>64</v>
      </c>
      <c r="W11" s="231"/>
      <c r="X11" s="232"/>
    </row>
    <row r="12" spans="1:24" s="19" customFormat="1" ht="22.5" customHeight="1" x14ac:dyDescent="0.25">
      <c r="A12" s="220" t="s">
        <v>67</v>
      </c>
      <c r="B12" s="221">
        <v>1.27</v>
      </c>
      <c r="C12" s="222" t="s">
        <v>54</v>
      </c>
      <c r="D12" s="222"/>
      <c r="E12" s="228" t="s">
        <v>68</v>
      </c>
      <c r="F12" s="224"/>
      <c r="G12" s="224"/>
      <c r="H12" s="224"/>
      <c r="I12" s="224"/>
      <c r="J12" s="225"/>
      <c r="K12" s="226" t="s">
        <v>69</v>
      </c>
      <c r="L12" s="233"/>
      <c r="M12" s="228"/>
      <c r="N12" s="229">
        <v>5</v>
      </c>
      <c r="O12" s="222" t="s">
        <v>54</v>
      </c>
      <c r="P12" s="223" t="s">
        <v>70</v>
      </c>
      <c r="Q12" s="224"/>
      <c r="R12" s="224"/>
      <c r="S12" s="225"/>
      <c r="T12" s="230">
        <v>0</v>
      </c>
      <c r="U12" s="222" t="s">
        <v>54</v>
      </c>
      <c r="V12" s="223" t="s">
        <v>64</v>
      </c>
      <c r="W12" s="231"/>
      <c r="X12" s="232"/>
    </row>
    <row r="13" spans="1:24" s="19" customFormat="1" ht="25.5" customHeight="1" x14ac:dyDescent="0.25">
      <c r="A13" s="220" t="s">
        <v>71</v>
      </c>
      <c r="B13" s="221">
        <v>0.4</v>
      </c>
      <c r="C13" s="222" t="s">
        <v>54</v>
      </c>
      <c r="D13" s="222"/>
      <c r="E13" s="228" t="s">
        <v>61</v>
      </c>
      <c r="F13" s="224"/>
      <c r="G13" s="224"/>
      <c r="H13" s="224"/>
      <c r="I13" s="224"/>
      <c r="J13" s="225"/>
      <c r="K13" s="234" t="s">
        <v>72</v>
      </c>
      <c r="L13" s="235"/>
      <c r="M13" s="236"/>
      <c r="N13" s="229">
        <v>2</v>
      </c>
      <c r="O13" s="222" t="s">
        <v>54</v>
      </c>
      <c r="P13" s="223" t="s">
        <v>73</v>
      </c>
      <c r="Q13" s="224"/>
      <c r="R13" s="224"/>
      <c r="S13" s="225"/>
      <c r="T13" s="230">
        <v>0</v>
      </c>
      <c r="U13" s="222" t="s">
        <v>54</v>
      </c>
      <c r="V13" s="223" t="s">
        <v>64</v>
      </c>
      <c r="W13" s="231"/>
      <c r="X13" s="232"/>
    </row>
    <row r="14" spans="1:24" s="19" customFormat="1" ht="20.25" customHeight="1" x14ac:dyDescent="0.25">
      <c r="A14" s="220" t="s">
        <v>74</v>
      </c>
      <c r="B14" s="221">
        <v>1.23</v>
      </c>
      <c r="C14" s="222" t="s">
        <v>54</v>
      </c>
      <c r="D14" s="222"/>
      <c r="E14" s="228" t="s">
        <v>61</v>
      </c>
      <c r="F14" s="224"/>
      <c r="G14" s="224"/>
      <c r="H14" s="224"/>
      <c r="I14" s="224"/>
      <c r="J14" s="225"/>
      <c r="K14" s="237"/>
      <c r="L14" s="238"/>
      <c r="M14" s="236"/>
      <c r="N14" s="239">
        <v>1.2</v>
      </c>
      <c r="O14" s="222" t="s">
        <v>54</v>
      </c>
      <c r="P14" s="223" t="s">
        <v>65</v>
      </c>
      <c r="Q14" s="224"/>
      <c r="R14" s="224"/>
      <c r="S14" s="225"/>
      <c r="T14" s="230">
        <v>0</v>
      </c>
      <c r="U14" s="222" t="s">
        <v>54</v>
      </c>
      <c r="V14" s="223" t="s">
        <v>64</v>
      </c>
      <c r="W14" s="231"/>
      <c r="X14" s="232"/>
    </row>
    <row r="15" spans="1:24" s="19" customFormat="1" ht="19.5" customHeight="1" x14ac:dyDescent="0.25">
      <c r="A15" s="220" t="s">
        <v>75</v>
      </c>
      <c r="B15" s="221">
        <v>7.4</v>
      </c>
      <c r="C15" s="222" t="s">
        <v>54</v>
      </c>
      <c r="D15" s="222"/>
      <c r="E15" s="228" t="s">
        <v>61</v>
      </c>
      <c r="F15" s="224"/>
      <c r="G15" s="224"/>
      <c r="H15" s="224"/>
      <c r="I15" s="224"/>
      <c r="J15" s="225"/>
      <c r="K15" s="237"/>
      <c r="L15" s="238"/>
      <c r="M15" s="236"/>
      <c r="N15" s="239">
        <v>1.08</v>
      </c>
      <c r="O15" s="222" t="s">
        <v>54</v>
      </c>
      <c r="P15" s="223" t="s">
        <v>76</v>
      </c>
      <c r="Q15" s="224"/>
      <c r="R15" s="224"/>
      <c r="S15" s="225"/>
      <c r="T15" s="230">
        <v>0</v>
      </c>
      <c r="U15" s="222" t="s">
        <v>54</v>
      </c>
      <c r="V15" s="223" t="s">
        <v>64</v>
      </c>
      <c r="W15" s="231"/>
      <c r="X15" s="232"/>
    </row>
    <row r="16" spans="1:24" s="19" customFormat="1" ht="19.5" customHeight="1" x14ac:dyDescent="0.25">
      <c r="A16" s="220" t="s">
        <v>77</v>
      </c>
      <c r="B16" s="240">
        <f>SUM(N10:N13)</f>
        <v>10.65</v>
      </c>
      <c r="C16" s="222" t="s">
        <v>54</v>
      </c>
      <c r="D16" s="241"/>
      <c r="E16" s="228" t="s">
        <v>61</v>
      </c>
      <c r="F16" s="224"/>
      <c r="G16" s="224"/>
      <c r="H16" s="224"/>
      <c r="I16" s="224"/>
      <c r="J16" s="225"/>
      <c r="K16" s="228"/>
      <c r="L16" s="225"/>
      <c r="M16" s="228"/>
      <c r="N16" s="242"/>
      <c r="O16" s="222" t="s">
        <v>54</v>
      </c>
      <c r="P16" s="223" t="s">
        <v>78</v>
      </c>
      <c r="Q16" s="224"/>
      <c r="R16" s="224"/>
      <c r="S16" s="225"/>
      <c r="T16" s="230"/>
      <c r="U16" s="222" t="s">
        <v>54</v>
      </c>
      <c r="V16" s="223" t="s">
        <v>64</v>
      </c>
      <c r="W16" s="231"/>
      <c r="X16" s="232"/>
    </row>
    <row r="17" spans="1:24" s="19" customFormat="1" ht="13.8" thickBot="1" x14ac:dyDescent="0.3">
      <c r="A17" s="332"/>
      <c r="B17" s="333"/>
      <c r="C17" s="334"/>
      <c r="D17" s="335"/>
      <c r="E17" s="336"/>
      <c r="F17" s="337"/>
      <c r="G17" s="337"/>
      <c r="H17" s="337"/>
      <c r="I17" s="337"/>
      <c r="J17" s="338"/>
      <c r="K17" s="339"/>
      <c r="L17" s="338"/>
      <c r="M17" s="339"/>
      <c r="N17" s="340"/>
      <c r="O17" s="334"/>
      <c r="P17" s="336"/>
      <c r="Q17" s="337"/>
      <c r="R17" s="337"/>
      <c r="S17" s="338"/>
      <c r="T17" s="341"/>
      <c r="U17" s="334"/>
      <c r="V17" s="336"/>
      <c r="W17" s="342"/>
      <c r="X17" s="343"/>
    </row>
    <row r="18" spans="1:24" s="19" customFormat="1" ht="16.2" thickBot="1" x14ac:dyDescent="0.3">
      <c r="A18" s="243" t="s">
        <v>79</v>
      </c>
      <c r="B18" s="414" t="s">
        <v>58</v>
      </c>
      <c r="C18" s="415" t="s">
        <v>80</v>
      </c>
      <c r="D18" s="416"/>
      <c r="E18" s="244"/>
      <c r="F18" s="244" t="s">
        <v>81</v>
      </c>
      <c r="G18" s="244" t="s">
        <v>82</v>
      </c>
      <c r="H18" s="245" t="s">
        <v>83</v>
      </c>
      <c r="I18" s="244" t="s">
        <v>84</v>
      </c>
      <c r="J18" s="246"/>
      <c r="K18" s="244" t="s">
        <v>85</v>
      </c>
      <c r="L18" s="244" t="s">
        <v>84</v>
      </c>
      <c r="M18" s="246"/>
      <c r="N18" s="244" t="s">
        <v>86</v>
      </c>
      <c r="O18" s="417" t="s">
        <v>87</v>
      </c>
      <c r="P18" s="415">
        <v>1</v>
      </c>
      <c r="Q18" s="247"/>
      <c r="R18" s="418"/>
      <c r="S18" s="418"/>
      <c r="T18" s="418"/>
      <c r="U18" s="418"/>
      <c r="V18" s="418"/>
      <c r="W18" s="418"/>
      <c r="X18" s="248"/>
    </row>
    <row r="19" spans="1:24" s="19" customFormat="1" ht="18" thickBot="1" x14ac:dyDescent="0.3">
      <c r="A19" s="249"/>
      <c r="B19" s="250"/>
      <c r="C19" s="251"/>
      <c r="D19" s="252"/>
      <c r="E19" s="250"/>
      <c r="F19" s="253"/>
      <c r="G19" s="250"/>
      <c r="H19" s="254"/>
      <c r="I19" s="254" t="s">
        <v>88</v>
      </c>
      <c r="J19" s="250"/>
      <c r="K19" s="250"/>
      <c r="L19" s="253"/>
      <c r="M19" s="250"/>
      <c r="N19" s="250"/>
      <c r="O19" s="253"/>
      <c r="P19" s="250"/>
      <c r="Q19" s="255"/>
      <c r="R19" s="419"/>
      <c r="S19" s="420"/>
      <c r="T19" s="256" t="s">
        <v>89</v>
      </c>
      <c r="U19" s="257"/>
      <c r="V19" s="258"/>
      <c r="W19" s="259" t="s">
        <v>90</v>
      </c>
      <c r="X19" s="260"/>
    </row>
    <row r="20" spans="1:24" s="19" customFormat="1" ht="17.399999999999999" x14ac:dyDescent="0.25">
      <c r="A20" s="261"/>
      <c r="B20" s="421"/>
      <c r="C20" s="422"/>
      <c r="D20" s="423"/>
      <c r="E20" s="421"/>
      <c r="F20" s="422"/>
      <c r="G20" s="423"/>
      <c r="H20" s="424"/>
      <c r="I20" s="422"/>
      <c r="J20" s="423"/>
      <c r="K20" s="424"/>
      <c r="L20" s="422"/>
      <c r="M20" s="423"/>
      <c r="N20" s="424"/>
      <c r="O20" s="422"/>
      <c r="P20" s="423"/>
      <c r="Q20" s="425"/>
      <c r="R20" s="426"/>
      <c r="S20" s="423"/>
      <c r="T20" s="262" t="s">
        <v>91</v>
      </c>
      <c r="U20" s="263" t="s">
        <v>80</v>
      </c>
      <c r="V20" s="264"/>
      <c r="W20" s="265">
        <v>1.2</v>
      </c>
      <c r="X20" s="266"/>
    </row>
    <row r="21" spans="1:24" s="19" customFormat="1" ht="17.399999999999999" x14ac:dyDescent="0.25">
      <c r="A21" s="261"/>
      <c r="B21" s="267" t="s">
        <v>92</v>
      </c>
      <c r="C21" s="268"/>
      <c r="D21" s="269"/>
      <c r="E21" s="270" t="s">
        <v>93</v>
      </c>
      <c r="F21" s="21">
        <f>1+(B10+B11+B12+B13)/100</f>
        <v>1.0607</v>
      </c>
      <c r="G21" s="21" t="s">
        <v>94</v>
      </c>
      <c r="H21" s="270" t="s">
        <v>84</v>
      </c>
      <c r="I21" s="21" t="s">
        <v>93</v>
      </c>
      <c r="J21" s="21">
        <f>1+B14/100</f>
        <v>1.0123</v>
      </c>
      <c r="K21" s="270" t="s">
        <v>94</v>
      </c>
      <c r="L21" s="21" t="s">
        <v>84</v>
      </c>
      <c r="M21" s="269" t="s">
        <v>93</v>
      </c>
      <c r="N21" s="270">
        <f>1+B15/100</f>
        <v>1.0740000000000001</v>
      </c>
      <c r="O21" s="269" t="s">
        <v>94</v>
      </c>
      <c r="P21" s="269"/>
      <c r="Q21" s="22">
        <v>-1</v>
      </c>
      <c r="R21" s="423"/>
      <c r="S21" s="423"/>
      <c r="T21" s="262" t="s">
        <v>95</v>
      </c>
      <c r="U21" s="263" t="s">
        <v>80</v>
      </c>
      <c r="V21" s="264"/>
      <c r="W21" s="265">
        <v>1</v>
      </c>
      <c r="X21" s="271"/>
    </row>
    <row r="22" spans="1:24" s="19" customFormat="1" ht="17.399999999999999" x14ac:dyDescent="0.25">
      <c r="A22" s="261"/>
      <c r="B22" s="272"/>
      <c r="C22" s="273" t="s">
        <v>249</v>
      </c>
      <c r="D22" s="273" t="s">
        <v>87</v>
      </c>
      <c r="E22" s="274">
        <f>N10/100</f>
        <v>6.5000000000000006E-3</v>
      </c>
      <c r="F22" s="275" t="s">
        <v>87</v>
      </c>
      <c r="G22" s="275"/>
      <c r="H22" s="274">
        <f>N11/100</f>
        <v>0.03</v>
      </c>
      <c r="I22" s="275" t="s">
        <v>87</v>
      </c>
      <c r="J22" s="275"/>
      <c r="K22" s="274">
        <f>N12/100</f>
        <v>0.05</v>
      </c>
      <c r="L22" s="275" t="s">
        <v>87</v>
      </c>
      <c r="M22" s="275"/>
      <c r="N22" s="274">
        <f>N13/100</f>
        <v>0.02</v>
      </c>
      <c r="O22" s="273"/>
      <c r="P22" s="273" t="s">
        <v>94</v>
      </c>
      <c r="Q22" s="276"/>
      <c r="R22" s="427"/>
      <c r="S22" s="427"/>
      <c r="T22" s="277" t="s">
        <v>62</v>
      </c>
      <c r="U22" s="263" t="s">
        <v>80</v>
      </c>
      <c r="V22" s="264"/>
      <c r="W22" s="265">
        <v>0.65</v>
      </c>
      <c r="X22" s="271"/>
    </row>
    <row r="23" spans="1:24" s="19" customFormat="1" ht="17.399999999999999" x14ac:dyDescent="0.25">
      <c r="A23" s="278"/>
      <c r="B23" s="428"/>
      <c r="C23" s="427"/>
      <c r="D23" s="427"/>
      <c r="E23" s="429"/>
      <c r="F23" s="427"/>
      <c r="G23" s="427"/>
      <c r="H23" s="430" t="s">
        <v>96</v>
      </c>
      <c r="I23" s="431"/>
      <c r="J23" s="427"/>
      <c r="K23" s="427"/>
      <c r="L23" s="427"/>
      <c r="M23" s="427"/>
      <c r="N23" s="430" t="s">
        <v>97</v>
      </c>
      <c r="O23" s="427"/>
      <c r="P23" s="427"/>
      <c r="Q23" s="427"/>
      <c r="R23" s="427"/>
      <c r="S23" s="427"/>
      <c r="T23" s="277" t="s">
        <v>98</v>
      </c>
      <c r="U23" s="263" t="s">
        <v>80</v>
      </c>
      <c r="V23" s="264"/>
      <c r="W23" s="265">
        <v>3</v>
      </c>
      <c r="X23" s="271"/>
    </row>
    <row r="24" spans="1:24" s="19" customFormat="1" ht="18" thickBot="1" x14ac:dyDescent="0.3">
      <c r="A24" s="261"/>
      <c r="B24" s="267" t="s">
        <v>58</v>
      </c>
      <c r="C24" s="279" t="s">
        <v>80</v>
      </c>
      <c r="D24" s="279"/>
      <c r="E24" s="270">
        <f>F21*J21*N21</f>
        <v>1.15320385914</v>
      </c>
      <c r="F24" s="280" t="s">
        <v>87</v>
      </c>
      <c r="G24" s="280"/>
      <c r="H24" s="281">
        <v>1</v>
      </c>
      <c r="I24" s="431"/>
      <c r="J24" s="427"/>
      <c r="K24" s="432" t="s">
        <v>99</v>
      </c>
      <c r="L24" s="427"/>
      <c r="M24" s="427"/>
      <c r="N24" s="427"/>
      <c r="O24" s="427"/>
      <c r="P24" s="427"/>
      <c r="Q24" s="426"/>
      <c r="R24" s="427"/>
      <c r="S24" s="427"/>
      <c r="T24" s="282" t="s">
        <v>69</v>
      </c>
      <c r="U24" s="283" t="s">
        <v>80</v>
      </c>
      <c r="V24" s="284"/>
      <c r="W24" s="285">
        <v>5</v>
      </c>
      <c r="X24" s="271"/>
    </row>
    <row r="25" spans="1:24" s="19" customFormat="1" ht="17.399999999999999" x14ac:dyDescent="0.25">
      <c r="A25" s="286"/>
      <c r="B25" s="287"/>
      <c r="C25" s="288"/>
      <c r="D25" s="288"/>
      <c r="E25" s="274">
        <f>1-E22-H22-K22-N22</f>
        <v>0.89349999999999996</v>
      </c>
      <c r="F25" s="289"/>
      <c r="G25" s="289"/>
      <c r="H25" s="290"/>
      <c r="I25" s="433"/>
      <c r="J25" s="434"/>
      <c r="K25" s="632" t="s">
        <v>100</v>
      </c>
      <c r="L25" s="633"/>
      <c r="M25" s="633"/>
      <c r="N25" s="633"/>
      <c r="O25" s="633"/>
      <c r="P25" s="633"/>
      <c r="Q25" s="633"/>
      <c r="R25" s="633"/>
      <c r="S25" s="427"/>
      <c r="T25" s="434"/>
      <c r="U25" s="434"/>
      <c r="V25" s="434"/>
      <c r="W25" s="435"/>
      <c r="X25" s="291"/>
    </row>
    <row r="26" spans="1:24" s="19" customFormat="1" ht="17.399999999999999" x14ac:dyDescent="0.25">
      <c r="A26" s="286"/>
      <c r="B26" s="436"/>
      <c r="C26" s="427"/>
      <c r="D26" s="427"/>
      <c r="E26" s="437"/>
      <c r="F26" s="434"/>
      <c r="G26" s="434"/>
      <c r="H26" s="438"/>
      <c r="I26" s="433"/>
      <c r="J26" s="434"/>
      <c r="K26" s="632" t="s">
        <v>101</v>
      </c>
      <c r="L26" s="633"/>
      <c r="M26" s="633"/>
      <c r="N26" s="633"/>
      <c r="O26" s="633"/>
      <c r="P26" s="633"/>
      <c r="Q26" s="633"/>
      <c r="R26" s="633"/>
      <c r="S26" s="427"/>
      <c r="T26" s="427"/>
      <c r="U26" s="434"/>
      <c r="V26" s="434"/>
      <c r="W26" s="435"/>
      <c r="X26" s="291"/>
    </row>
    <row r="27" spans="1:24" s="19" customFormat="1" ht="17.399999999999999" x14ac:dyDescent="0.25">
      <c r="A27" s="286"/>
      <c r="B27" s="292" t="s">
        <v>58</v>
      </c>
      <c r="C27" s="293" t="s">
        <v>80</v>
      </c>
      <c r="D27" s="293"/>
      <c r="E27" s="294">
        <f>TRUNC((E24/E25),4)</f>
        <v>1.2906</v>
      </c>
      <c r="F27" s="295" t="s">
        <v>87</v>
      </c>
      <c r="G27" s="295"/>
      <c r="H27" s="296">
        <v>1</v>
      </c>
      <c r="I27" s="433"/>
      <c r="J27" s="434"/>
      <c r="K27" s="632" t="s">
        <v>102</v>
      </c>
      <c r="L27" s="633"/>
      <c r="M27" s="633"/>
      <c r="N27" s="633"/>
      <c r="O27" s="633"/>
      <c r="P27" s="633"/>
      <c r="Q27" s="633"/>
      <c r="R27" s="633"/>
      <c r="S27" s="427"/>
      <c r="T27" s="427"/>
      <c r="U27" s="434"/>
      <c r="V27" s="434"/>
      <c r="W27" s="435"/>
      <c r="X27" s="291"/>
    </row>
    <row r="28" spans="1:24" s="19" customFormat="1" ht="17.399999999999999" x14ac:dyDescent="0.25">
      <c r="A28" s="286"/>
      <c r="B28" s="439"/>
      <c r="C28" s="427"/>
      <c r="D28" s="427"/>
      <c r="E28" s="440"/>
      <c r="F28" s="434"/>
      <c r="G28" s="434"/>
      <c r="H28" s="441"/>
      <c r="I28" s="433"/>
      <c r="J28" s="434"/>
      <c r="K28" s="632" t="s">
        <v>103</v>
      </c>
      <c r="L28" s="633"/>
      <c r="M28" s="633"/>
      <c r="N28" s="633"/>
      <c r="O28" s="633"/>
      <c r="P28" s="633"/>
      <c r="Q28" s="633"/>
      <c r="R28" s="633"/>
      <c r="S28" s="427"/>
      <c r="T28" s="427"/>
      <c r="U28" s="434"/>
      <c r="V28" s="434"/>
      <c r="W28" s="435"/>
      <c r="X28" s="291"/>
    </row>
    <row r="29" spans="1:24" s="19" customFormat="1" ht="17.399999999999999" x14ac:dyDescent="0.25">
      <c r="A29" s="286"/>
      <c r="B29" s="297" t="s">
        <v>104</v>
      </c>
      <c r="C29" s="298" t="s">
        <v>80</v>
      </c>
      <c r="D29" s="299"/>
      <c r="E29" s="300">
        <f>TRUNC((E27-H27),4)</f>
        <v>0.29060000000000002</v>
      </c>
      <c r="F29" s="301"/>
      <c r="G29" s="434"/>
      <c r="H29" s="441"/>
      <c r="I29" s="433"/>
      <c r="J29" s="434"/>
      <c r="K29" s="632" t="s">
        <v>105</v>
      </c>
      <c r="L29" s="632"/>
      <c r="M29" s="632"/>
      <c r="N29" s="632"/>
      <c r="O29" s="632"/>
      <c r="P29" s="632"/>
      <c r="Q29" s="632" t="s">
        <v>106</v>
      </c>
      <c r="R29" s="632"/>
      <c r="S29" s="632"/>
      <c r="T29" s="632"/>
      <c r="U29" s="632"/>
      <c r="V29" s="632"/>
      <c r="W29" s="632"/>
      <c r="X29" s="291"/>
    </row>
    <row r="30" spans="1:24" s="19" customFormat="1" ht="17.399999999999999" x14ac:dyDescent="0.25">
      <c r="A30" s="286"/>
      <c r="B30" s="427"/>
      <c r="C30" s="427"/>
      <c r="D30" s="427"/>
      <c r="E30" s="427"/>
      <c r="F30" s="427"/>
      <c r="G30" s="427"/>
      <c r="H30" s="441"/>
      <c r="I30" s="433"/>
      <c r="J30" s="434"/>
      <c r="K30" s="637" t="s">
        <v>250</v>
      </c>
      <c r="L30" s="637"/>
      <c r="M30" s="637"/>
      <c r="N30" s="637"/>
      <c r="O30" s="637"/>
      <c r="P30" s="637"/>
      <c r="Q30" s="637"/>
      <c r="R30" s="637"/>
      <c r="S30" s="637"/>
      <c r="T30" s="637"/>
      <c r="U30" s="434"/>
      <c r="V30" s="434"/>
      <c r="W30" s="435"/>
      <c r="X30" s="291"/>
    </row>
    <row r="31" spans="1:24" s="19" customFormat="1" ht="15.6" x14ac:dyDescent="0.25">
      <c r="A31" s="302" t="s">
        <v>107</v>
      </c>
      <c r="B31" s="304" t="s">
        <v>108</v>
      </c>
      <c r="C31" s="304"/>
      <c r="D31" s="304"/>
      <c r="E31" s="304"/>
      <c r="F31" s="304"/>
      <c r="G31" s="304"/>
      <c r="H31" s="304"/>
      <c r="I31" s="304"/>
      <c r="J31" s="304"/>
      <c r="K31" s="303"/>
      <c r="L31" s="303"/>
      <c r="M31" s="303"/>
      <c r="N31" s="303"/>
      <c r="O31" s="303"/>
      <c r="P31" s="303"/>
      <c r="Q31" s="303"/>
      <c r="R31" s="303"/>
      <c r="S31" s="303"/>
      <c r="T31" s="304"/>
      <c r="U31" s="303"/>
      <c r="V31" s="303"/>
      <c r="W31" s="305"/>
      <c r="X31" s="306"/>
    </row>
    <row r="32" spans="1:24" s="19" customFormat="1" ht="17.399999999999999" x14ac:dyDescent="0.25">
      <c r="A32" s="261"/>
      <c r="B32" s="457" t="s">
        <v>109</v>
      </c>
      <c r="C32" s="457"/>
      <c r="D32" s="457"/>
      <c r="E32" s="457"/>
      <c r="F32" s="457"/>
      <c r="G32" s="457"/>
      <c r="H32" s="457"/>
      <c r="I32" s="457"/>
      <c r="J32" s="457"/>
      <c r="K32" s="434"/>
      <c r="L32" s="434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435"/>
      <c r="X32" s="291"/>
    </row>
    <row r="33" spans="1:24" s="19" customFormat="1" ht="18" thickBot="1" x14ac:dyDescent="0.3">
      <c r="A33" s="261"/>
      <c r="B33" s="457" t="s">
        <v>269</v>
      </c>
      <c r="C33" s="457"/>
      <c r="D33" s="457"/>
      <c r="E33" s="457"/>
      <c r="F33" s="457"/>
      <c r="G33" s="457"/>
      <c r="H33" s="457"/>
      <c r="I33" s="457"/>
      <c r="J33" s="457"/>
      <c r="K33" s="434"/>
      <c r="L33" s="434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5"/>
      <c r="X33" s="291"/>
    </row>
    <row r="34" spans="1:24" x14ac:dyDescent="0.35">
      <c r="A34" s="452"/>
      <c r="B34" s="453"/>
      <c r="C34" s="453"/>
      <c r="D34" s="453"/>
      <c r="E34" s="453"/>
      <c r="F34" s="453"/>
      <c r="G34" s="453"/>
      <c r="H34" s="453"/>
      <c r="I34" s="453"/>
      <c r="J34" s="453"/>
      <c r="K34" s="453"/>
      <c r="L34" s="453"/>
      <c r="M34" s="453"/>
      <c r="N34" s="453"/>
      <c r="O34" s="453"/>
      <c r="P34" s="453"/>
      <c r="Q34" s="453"/>
      <c r="R34" s="453"/>
      <c r="S34" s="453"/>
      <c r="T34" s="453"/>
      <c r="U34" s="453"/>
      <c r="V34" s="453"/>
      <c r="W34" s="454"/>
      <c r="X34" s="455"/>
    </row>
    <row r="35" spans="1:24" x14ac:dyDescent="0.35">
      <c r="A35" s="198"/>
      <c r="B35" s="442"/>
      <c r="C35" s="442"/>
      <c r="D35" s="442"/>
      <c r="E35" s="442"/>
      <c r="F35" s="442"/>
      <c r="G35" s="442"/>
      <c r="H35" s="442"/>
      <c r="I35" s="442"/>
      <c r="J35" s="442"/>
      <c r="K35" s="442"/>
      <c r="L35" s="442"/>
      <c r="M35" s="442"/>
      <c r="N35" s="442"/>
      <c r="O35" s="442"/>
      <c r="P35" s="442"/>
      <c r="Q35" s="442"/>
      <c r="R35" s="442"/>
      <c r="S35" s="442"/>
      <c r="T35" s="442"/>
      <c r="U35" s="442"/>
      <c r="V35" s="442"/>
      <c r="W35" s="443"/>
      <c r="X35" s="199"/>
    </row>
    <row r="36" spans="1:24" x14ac:dyDescent="0.35">
      <c r="A36" s="198"/>
      <c r="B36" s="442"/>
      <c r="C36" s="442"/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2"/>
      <c r="U36" s="442"/>
      <c r="V36" s="442"/>
      <c r="W36" s="443"/>
      <c r="X36" s="199"/>
    </row>
    <row r="37" spans="1:24" s="17" customFormat="1" ht="15.6" x14ac:dyDescent="0.3">
      <c r="A37" s="456" t="str">
        <f>'Orçamento Sintético '!A51</f>
        <v xml:space="preserve"> TUCUMÃ-PA, 22 DE JANEIRO DE 2024.</v>
      </c>
      <c r="B37" s="444"/>
      <c r="C37" s="445"/>
      <c r="D37" s="445"/>
      <c r="E37" s="446"/>
      <c r="F37" s="446"/>
      <c r="G37" s="447"/>
      <c r="H37" s="447"/>
      <c r="I37" s="447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5"/>
      <c r="U37" s="445"/>
      <c r="V37" s="445"/>
      <c r="W37" s="445"/>
      <c r="X37" s="307"/>
    </row>
    <row r="38" spans="1:24" s="17" customFormat="1" x14ac:dyDescent="0.3">
      <c r="A38" s="308"/>
      <c r="B38" s="447"/>
      <c r="C38" s="447"/>
      <c r="D38" s="446"/>
      <c r="E38" s="446"/>
      <c r="F38" s="446"/>
      <c r="G38" s="447"/>
      <c r="H38" s="447"/>
      <c r="I38" s="447"/>
      <c r="J38" s="445"/>
      <c r="K38" s="445"/>
      <c r="L38" s="445"/>
      <c r="M38" s="445"/>
      <c r="N38" s="445"/>
      <c r="O38" s="445"/>
      <c r="P38" s="445"/>
      <c r="Q38" s="445"/>
      <c r="R38" s="445"/>
      <c r="S38" s="445"/>
      <c r="T38" s="445"/>
      <c r="U38" s="445"/>
      <c r="V38" s="445"/>
      <c r="W38" s="445"/>
      <c r="X38" s="307"/>
    </row>
    <row r="39" spans="1:24" s="17" customFormat="1" x14ac:dyDescent="0.3">
      <c r="A39" s="308"/>
      <c r="B39" s="447"/>
      <c r="C39" s="447"/>
      <c r="D39" s="446"/>
      <c r="E39" s="446"/>
      <c r="F39" s="446"/>
      <c r="G39" s="447"/>
      <c r="H39" s="447"/>
      <c r="I39" s="447"/>
      <c r="J39" s="445"/>
      <c r="K39" s="445"/>
      <c r="L39" s="445"/>
      <c r="M39" s="445"/>
      <c r="N39" s="445"/>
      <c r="O39" s="445"/>
      <c r="P39" s="445"/>
      <c r="Q39" s="445"/>
      <c r="R39" s="445"/>
      <c r="S39" s="445"/>
      <c r="T39" s="445"/>
      <c r="U39" s="445"/>
      <c r="V39" s="445"/>
      <c r="W39" s="445"/>
      <c r="X39" s="307"/>
    </row>
    <row r="40" spans="1:24" s="17" customFormat="1" x14ac:dyDescent="0.3">
      <c r="A40" s="308"/>
      <c r="B40" s="447"/>
      <c r="C40" s="447"/>
      <c r="D40" s="446"/>
      <c r="E40" s="446"/>
      <c r="F40" s="446"/>
      <c r="G40" s="447"/>
      <c r="H40" s="447"/>
      <c r="I40" s="447"/>
      <c r="J40" s="445"/>
      <c r="K40" s="445"/>
      <c r="L40" s="445"/>
      <c r="M40" s="445"/>
      <c r="N40" s="445"/>
      <c r="O40" s="445"/>
      <c r="P40" s="445"/>
      <c r="Q40" s="445"/>
      <c r="R40" s="445"/>
      <c r="S40" s="445"/>
      <c r="T40" s="445"/>
      <c r="U40" s="445"/>
      <c r="V40" s="445"/>
      <c r="W40" s="445"/>
      <c r="X40" s="307"/>
    </row>
    <row r="41" spans="1:24" s="17" customFormat="1" x14ac:dyDescent="0.3">
      <c r="A41" s="308"/>
      <c r="B41" s="447"/>
      <c r="C41" s="447"/>
      <c r="D41" s="446"/>
      <c r="E41" s="446"/>
      <c r="F41" s="446"/>
      <c r="G41" s="447"/>
      <c r="H41" s="447"/>
      <c r="I41" s="447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5"/>
      <c r="U41" s="445"/>
      <c r="V41" s="445"/>
      <c r="W41" s="445"/>
      <c r="X41" s="307"/>
    </row>
    <row r="42" spans="1:24" s="17" customFormat="1" x14ac:dyDescent="0.3">
      <c r="A42" s="308"/>
      <c r="B42" s="447"/>
      <c r="C42" s="447"/>
      <c r="D42" s="446"/>
      <c r="E42" s="446"/>
      <c r="F42" s="446"/>
      <c r="G42" s="447"/>
      <c r="H42" s="447"/>
      <c r="I42" s="447"/>
      <c r="J42" s="445"/>
      <c r="K42" s="445"/>
      <c r="L42" s="445"/>
      <c r="M42" s="445"/>
      <c r="N42" s="445"/>
      <c r="O42" s="445"/>
      <c r="P42" s="445"/>
      <c r="Q42" s="445"/>
      <c r="R42" s="445"/>
      <c r="S42" s="445"/>
      <c r="T42" s="445"/>
      <c r="U42" s="445"/>
      <c r="V42" s="445"/>
      <c r="W42" s="445"/>
      <c r="X42" s="307"/>
    </row>
    <row r="43" spans="1:24" s="17" customFormat="1" x14ac:dyDescent="0.3">
      <c r="A43" s="308"/>
      <c r="B43" s="447"/>
      <c r="C43" s="447"/>
      <c r="D43" s="446"/>
      <c r="E43" s="446"/>
      <c r="F43" s="446"/>
      <c r="G43" s="447"/>
      <c r="H43" s="447"/>
      <c r="I43" s="447"/>
      <c r="J43" s="445"/>
      <c r="K43" s="445"/>
      <c r="L43" s="445"/>
      <c r="M43" s="445"/>
      <c r="N43" s="445"/>
      <c r="O43" s="445"/>
      <c r="P43" s="445"/>
      <c r="Q43" s="445"/>
      <c r="R43" s="445"/>
      <c r="S43" s="445"/>
      <c r="T43" s="445"/>
      <c r="U43" s="445"/>
      <c r="V43" s="445"/>
      <c r="W43" s="445"/>
      <c r="X43" s="307"/>
    </row>
    <row r="44" spans="1:24" s="17" customFormat="1" x14ac:dyDescent="0.3">
      <c r="A44" s="308"/>
      <c r="B44" s="447"/>
      <c r="C44" s="447"/>
      <c r="D44" s="446"/>
      <c r="E44" s="446"/>
      <c r="F44" s="446"/>
      <c r="G44" s="447"/>
      <c r="H44" s="447"/>
      <c r="I44" s="447"/>
      <c r="J44" s="445"/>
      <c r="K44" s="445"/>
      <c r="L44" s="445"/>
      <c r="M44" s="445"/>
      <c r="N44" s="445"/>
      <c r="O44" s="445"/>
      <c r="P44" s="445"/>
      <c r="Q44" s="445"/>
      <c r="R44" s="445"/>
      <c r="S44" s="445"/>
      <c r="T44" s="445"/>
      <c r="U44" s="445"/>
      <c r="V44" s="445"/>
      <c r="W44" s="445"/>
      <c r="X44" s="307"/>
    </row>
    <row r="45" spans="1:24" s="17" customFormat="1" x14ac:dyDescent="0.3">
      <c r="A45" s="308"/>
      <c r="B45" s="447"/>
      <c r="C45" s="447"/>
      <c r="D45" s="446"/>
      <c r="E45" s="446"/>
      <c r="F45" s="446"/>
      <c r="G45" s="447"/>
      <c r="H45" s="447"/>
      <c r="I45" s="447"/>
      <c r="J45" s="445"/>
      <c r="K45" s="445"/>
      <c r="L45" s="445"/>
      <c r="M45" s="445"/>
      <c r="N45" s="445"/>
      <c r="O45" s="445"/>
      <c r="P45" s="445"/>
      <c r="Q45" s="445"/>
      <c r="R45" s="445"/>
      <c r="S45" s="445"/>
      <c r="T45" s="445"/>
      <c r="U45" s="445"/>
      <c r="V45" s="445"/>
      <c r="W45" s="445"/>
      <c r="X45" s="307"/>
    </row>
    <row r="46" spans="1:24" s="17" customFormat="1" x14ac:dyDescent="0.3">
      <c r="A46" s="309"/>
      <c r="B46" s="447"/>
      <c r="C46" s="447"/>
      <c r="D46" s="446"/>
      <c r="E46" s="446"/>
      <c r="F46" s="446"/>
      <c r="G46" s="447"/>
      <c r="H46" s="447"/>
      <c r="I46" s="447"/>
      <c r="J46" s="445"/>
      <c r="K46" s="445"/>
      <c r="L46" s="445"/>
      <c r="M46" s="445"/>
      <c r="N46" s="445"/>
      <c r="O46" s="445"/>
      <c r="P46" s="445"/>
      <c r="Q46" s="445"/>
      <c r="R46" s="445"/>
      <c r="S46" s="445"/>
      <c r="T46" s="445"/>
      <c r="U46" s="445"/>
      <c r="V46" s="445"/>
      <c r="W46" s="445"/>
      <c r="X46" s="307"/>
    </row>
    <row r="47" spans="1:24" s="17" customFormat="1" x14ac:dyDescent="0.3">
      <c r="A47" s="309"/>
      <c r="B47" s="447"/>
      <c r="C47" s="447"/>
      <c r="D47" s="446"/>
      <c r="E47" s="446"/>
      <c r="F47" s="446"/>
      <c r="G47" s="447"/>
      <c r="H47" s="447"/>
      <c r="I47" s="447"/>
      <c r="J47" s="445"/>
      <c r="K47" s="445"/>
      <c r="L47" s="445"/>
      <c r="M47" s="445"/>
      <c r="N47" s="445"/>
      <c r="O47" s="445"/>
      <c r="P47" s="445"/>
      <c r="Q47" s="445"/>
      <c r="R47" s="445"/>
      <c r="S47" s="445"/>
      <c r="T47" s="445"/>
      <c r="U47" s="445"/>
      <c r="V47" s="445"/>
      <c r="W47" s="445"/>
      <c r="X47" s="307"/>
    </row>
    <row r="48" spans="1:24" s="17" customFormat="1" ht="17.399999999999999" x14ac:dyDescent="0.3">
      <c r="A48" s="309"/>
      <c r="B48" s="448"/>
      <c r="C48" s="447"/>
      <c r="D48" s="630"/>
      <c r="E48" s="630"/>
      <c r="F48" s="630"/>
      <c r="G48" s="630"/>
      <c r="H48" s="630"/>
      <c r="I48" s="630"/>
      <c r="J48" s="630"/>
      <c r="K48" s="630"/>
      <c r="L48" s="630"/>
      <c r="M48" s="445"/>
      <c r="N48" s="445"/>
      <c r="O48" s="445"/>
      <c r="P48" s="445"/>
      <c r="Q48" s="445"/>
      <c r="R48" s="449"/>
      <c r="S48" s="449"/>
      <c r="T48" s="449"/>
      <c r="U48" s="449"/>
      <c r="V48" s="445"/>
      <c r="W48" s="445"/>
      <c r="X48" s="307"/>
    </row>
    <row r="49" spans="1:24" s="17" customFormat="1" ht="15" customHeight="1" x14ac:dyDescent="0.3">
      <c r="A49" s="308"/>
      <c r="B49" s="449"/>
      <c r="C49" s="445"/>
      <c r="D49" s="445"/>
      <c r="E49" s="450"/>
      <c r="F49" s="445"/>
      <c r="G49" s="445"/>
      <c r="H49" s="445"/>
      <c r="I49" s="445"/>
      <c r="J49" s="445"/>
      <c r="K49" s="445"/>
      <c r="L49" s="445"/>
      <c r="M49" s="445"/>
      <c r="N49" s="445"/>
      <c r="O49" s="445"/>
      <c r="P49" s="445"/>
      <c r="Q49" s="445"/>
      <c r="R49" s="448"/>
      <c r="S49" s="448"/>
      <c r="T49" s="448"/>
      <c r="U49" s="448"/>
      <c r="V49" s="445"/>
      <c r="W49" s="445"/>
      <c r="X49" s="307"/>
    </row>
    <row r="50" spans="1:24" s="17" customFormat="1" ht="17.399999999999999" x14ac:dyDescent="0.3">
      <c r="A50" s="308"/>
      <c r="B50" s="445"/>
      <c r="C50" s="445"/>
      <c r="D50" s="445"/>
      <c r="E50" s="446"/>
      <c r="F50" s="445"/>
      <c r="G50" s="451"/>
      <c r="H50" s="445"/>
      <c r="I50" s="447"/>
      <c r="J50" s="446"/>
      <c r="K50" s="445"/>
      <c r="L50" s="445"/>
      <c r="M50" s="445"/>
      <c r="N50" s="445"/>
      <c r="O50" s="445"/>
      <c r="P50" s="445"/>
      <c r="Q50" s="445"/>
      <c r="R50" s="449"/>
      <c r="S50" s="449"/>
      <c r="T50" s="449"/>
      <c r="U50" s="449"/>
      <c r="V50" s="445"/>
      <c r="W50" s="445"/>
      <c r="X50" s="307"/>
    </row>
    <row r="51" spans="1:24" s="17" customFormat="1" x14ac:dyDescent="0.3">
      <c r="A51" s="309"/>
      <c r="B51" s="447"/>
      <c r="C51" s="447"/>
      <c r="D51" s="445"/>
      <c r="E51" s="446"/>
      <c r="F51" s="445"/>
      <c r="G51" s="445"/>
      <c r="H51" s="445"/>
      <c r="I51" s="445"/>
      <c r="J51" s="445"/>
      <c r="K51" s="445"/>
      <c r="L51" s="445"/>
      <c r="M51" s="445"/>
      <c r="N51" s="445"/>
      <c r="O51" s="445"/>
      <c r="P51" s="445"/>
      <c r="Q51" s="442"/>
      <c r="R51" s="442"/>
      <c r="S51" s="442"/>
      <c r="T51" s="442"/>
      <c r="U51" s="445"/>
      <c r="V51" s="445"/>
      <c r="W51" s="445"/>
      <c r="X51" s="307"/>
    </row>
    <row r="52" spans="1:24" ht="15.6" thickBot="1" x14ac:dyDescent="0.4">
      <c r="A52" s="310"/>
      <c r="B52" s="311"/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2"/>
      <c r="X52" s="313"/>
    </row>
    <row r="112" spans="8:8" x14ac:dyDescent="0.35">
      <c r="H112" s="5">
        <v>7</v>
      </c>
    </row>
    <row r="119" spans="2:10" x14ac:dyDescent="0.35">
      <c r="B119" s="87"/>
      <c r="C119" s="87"/>
      <c r="D119" s="87"/>
      <c r="E119" s="87"/>
      <c r="F119" s="87"/>
      <c r="G119" s="87"/>
      <c r="H119" s="87"/>
      <c r="I119" s="87"/>
      <c r="J119" s="87">
        <f>SUBTOTAL(9,J120:K125)</f>
        <v>0</v>
      </c>
    </row>
    <row r="120" spans="2:10" x14ac:dyDescent="0.35">
      <c r="B120" s="87"/>
      <c r="C120" s="87"/>
      <c r="D120" s="87"/>
      <c r="E120" s="87"/>
      <c r="F120" s="87"/>
      <c r="G120" s="87">
        <v>39</v>
      </c>
      <c r="H120" s="85" t="s">
        <v>233</v>
      </c>
      <c r="I120" s="87"/>
      <c r="J120" s="87"/>
    </row>
    <row r="121" spans="2:10" ht="42.75" customHeight="1" x14ac:dyDescent="0.35">
      <c r="B121" s="87"/>
      <c r="C121" s="87">
        <v>91956</v>
      </c>
      <c r="D121" s="87"/>
      <c r="E121" s="81" t="s">
        <v>231</v>
      </c>
      <c r="F121" s="87"/>
      <c r="G121" s="87">
        <v>1</v>
      </c>
      <c r="H121" s="85">
        <v>34.44</v>
      </c>
      <c r="I121" s="87"/>
      <c r="J121" s="87"/>
    </row>
    <row r="122" spans="2:10" ht="32.25" customHeight="1" x14ac:dyDescent="0.35">
      <c r="B122" s="87"/>
      <c r="C122" s="87">
        <v>91955</v>
      </c>
      <c r="D122" s="87"/>
      <c r="E122" s="81" t="s">
        <v>232</v>
      </c>
      <c r="F122" s="87"/>
      <c r="G122" s="87">
        <v>1</v>
      </c>
      <c r="H122" s="85">
        <v>28.2</v>
      </c>
      <c r="I122" s="87"/>
      <c r="J122" s="87"/>
    </row>
    <row r="123" spans="2:10" ht="28.8" x14ac:dyDescent="0.35">
      <c r="B123" s="87"/>
      <c r="C123" s="87">
        <v>91996</v>
      </c>
      <c r="D123" s="87"/>
      <c r="E123" s="81" t="s">
        <v>230</v>
      </c>
      <c r="F123" s="87"/>
      <c r="G123" s="87">
        <v>6</v>
      </c>
      <c r="H123" s="87">
        <v>27.06</v>
      </c>
      <c r="I123" s="87"/>
      <c r="J123" s="87"/>
    </row>
    <row r="124" spans="2:10" ht="28.8" x14ac:dyDescent="0.35">
      <c r="B124" s="87"/>
      <c r="C124" s="87">
        <v>92005</v>
      </c>
      <c r="D124" s="87"/>
      <c r="E124" s="81" t="s">
        <v>229</v>
      </c>
      <c r="F124" s="87"/>
      <c r="G124" s="87">
        <v>4</v>
      </c>
      <c r="H124" s="87">
        <v>49.04</v>
      </c>
      <c r="I124" s="87"/>
      <c r="J124" s="87"/>
    </row>
    <row r="125" spans="2:10" x14ac:dyDescent="0.35">
      <c r="B125" s="87"/>
      <c r="C125" s="87"/>
      <c r="D125" s="87"/>
      <c r="E125" s="87"/>
      <c r="F125" s="87"/>
      <c r="G125" s="87">
        <v>124</v>
      </c>
      <c r="H125" s="85">
        <v>44.6</v>
      </c>
      <c r="I125" s="87"/>
      <c r="J125" s="87"/>
    </row>
    <row r="127" spans="2:10" x14ac:dyDescent="0.35">
      <c r="B127" s="87"/>
      <c r="C127" s="87"/>
      <c r="D127" s="87"/>
      <c r="E127" s="87"/>
      <c r="F127" s="87"/>
      <c r="G127" s="87"/>
      <c r="H127" s="87"/>
      <c r="I127" s="87"/>
      <c r="J127" s="87">
        <f>SUM(J128:J132)</f>
        <v>0</v>
      </c>
    </row>
    <row r="128" spans="2:10" x14ac:dyDescent="0.35">
      <c r="B128" s="87" t="s">
        <v>215</v>
      </c>
      <c r="C128" s="87"/>
      <c r="D128" s="87"/>
      <c r="E128" s="87"/>
      <c r="F128" s="87"/>
      <c r="G128" s="87">
        <v>13</v>
      </c>
      <c r="H128" s="85">
        <v>11.22</v>
      </c>
      <c r="I128" s="87"/>
      <c r="J128" s="87"/>
    </row>
    <row r="129" spans="2:10" x14ac:dyDescent="0.35">
      <c r="B129" s="87" t="s">
        <v>216</v>
      </c>
      <c r="C129" s="87"/>
      <c r="D129" s="87"/>
      <c r="E129" s="87"/>
      <c r="F129" s="87"/>
      <c r="G129" s="87">
        <v>5</v>
      </c>
      <c r="H129" s="85">
        <v>11.71</v>
      </c>
      <c r="I129" s="87"/>
      <c r="J129" s="87"/>
    </row>
    <row r="130" spans="2:10" x14ac:dyDescent="0.35">
      <c r="B130" s="87" t="s">
        <v>217</v>
      </c>
      <c r="C130" s="87"/>
      <c r="D130" s="87"/>
      <c r="E130" s="87"/>
      <c r="F130" s="87"/>
      <c r="G130" s="87">
        <v>3</v>
      </c>
      <c r="H130" s="85">
        <v>12.72</v>
      </c>
      <c r="I130" s="87"/>
      <c r="J130" s="87"/>
    </row>
    <row r="131" spans="2:10" ht="28.8" x14ac:dyDescent="0.35">
      <c r="B131" s="87" t="s">
        <v>218</v>
      </c>
      <c r="C131" s="87">
        <v>93659</v>
      </c>
      <c r="D131" s="87"/>
      <c r="E131" s="81" t="s">
        <v>228</v>
      </c>
      <c r="F131" s="87"/>
      <c r="G131" s="87">
        <v>18</v>
      </c>
      <c r="H131" s="92">
        <v>22.5</v>
      </c>
      <c r="I131" s="87"/>
      <c r="J131" s="87"/>
    </row>
    <row r="132" spans="2:10" ht="26.25" customHeight="1" x14ac:dyDescent="0.35">
      <c r="B132" s="87" t="s">
        <v>219</v>
      </c>
      <c r="C132" s="87"/>
      <c r="D132" s="87"/>
      <c r="E132" s="84" t="s">
        <v>227</v>
      </c>
      <c r="F132" s="87"/>
      <c r="G132" s="87">
        <v>8</v>
      </c>
      <c r="H132" s="87"/>
      <c r="I132" s="87"/>
      <c r="J132" s="87"/>
    </row>
    <row r="133" spans="2:10" x14ac:dyDescent="0.35">
      <c r="B133" s="87"/>
      <c r="C133" s="87"/>
      <c r="D133" s="87"/>
      <c r="E133" s="87"/>
      <c r="F133" s="87"/>
      <c r="G133" s="87"/>
      <c r="H133" s="87"/>
      <c r="I133" s="87"/>
      <c r="J133" s="87">
        <f>SUM(J134:J140)</f>
        <v>0</v>
      </c>
    </row>
    <row r="134" spans="2:10" ht="43.5" customHeight="1" x14ac:dyDescent="0.35"/>
    <row r="135" spans="2:10" ht="41.25" customHeight="1" x14ac:dyDescent="0.35"/>
    <row r="136" spans="2:10" ht="42" customHeight="1" x14ac:dyDescent="0.35"/>
    <row r="137" spans="2:10" ht="40.5" customHeight="1" x14ac:dyDescent="0.35"/>
    <row r="139" spans="2:10" ht="42.75" customHeight="1" x14ac:dyDescent="0.35"/>
    <row r="142" spans="2:10" x14ac:dyDescent="0.35">
      <c r="B142" s="87"/>
      <c r="C142" s="87"/>
      <c r="D142" s="87"/>
      <c r="E142" s="87"/>
      <c r="F142" s="87"/>
      <c r="G142" s="87"/>
      <c r="H142" s="87"/>
      <c r="I142" s="87"/>
      <c r="J142" s="87">
        <f>SUM(J143:J146)</f>
        <v>0</v>
      </c>
    </row>
    <row r="143" spans="2:10" x14ac:dyDescent="0.35">
      <c r="B143" s="87"/>
      <c r="C143" s="87">
        <v>170975</v>
      </c>
      <c r="D143" s="87"/>
      <c r="E143" s="84" t="s">
        <v>224</v>
      </c>
      <c r="F143" s="87"/>
      <c r="G143" s="87">
        <v>1</v>
      </c>
      <c r="H143" s="85">
        <v>410.18</v>
      </c>
      <c r="I143" s="87"/>
      <c r="J143" s="87"/>
    </row>
    <row r="144" spans="2:10" ht="24.75" customHeight="1" x14ac:dyDescent="0.35">
      <c r="B144" s="87"/>
      <c r="C144" s="87">
        <v>170987</v>
      </c>
      <c r="D144" s="88"/>
      <c r="E144" s="84" t="s">
        <v>223</v>
      </c>
      <c r="F144" s="87"/>
      <c r="G144" s="87"/>
      <c r="H144" s="85">
        <v>673.68</v>
      </c>
      <c r="I144" s="87"/>
      <c r="J144" s="87"/>
    </row>
    <row r="145" spans="2:10" x14ac:dyDescent="0.35">
      <c r="B145" s="87"/>
      <c r="C145" s="88"/>
      <c r="D145" s="88"/>
      <c r="E145" s="88" t="s">
        <v>222</v>
      </c>
      <c r="F145" s="87"/>
      <c r="G145" s="87">
        <v>247</v>
      </c>
      <c r="H145" s="87">
        <v>321.79000000000002</v>
      </c>
      <c r="I145" s="87"/>
      <c r="J145" s="87"/>
    </row>
    <row r="146" spans="2:10" x14ac:dyDescent="0.35">
      <c r="B146" s="87"/>
      <c r="C146" s="88"/>
      <c r="D146" s="88"/>
      <c r="E146" s="88"/>
      <c r="F146" s="87"/>
      <c r="G146" s="87">
        <v>4</v>
      </c>
      <c r="H146" s="85">
        <v>92.46</v>
      </c>
      <c r="I146" s="87"/>
      <c r="J146" s="87"/>
    </row>
    <row r="147" spans="2:10" x14ac:dyDescent="0.35">
      <c r="B147" s="87"/>
      <c r="C147" s="87"/>
      <c r="D147" s="87"/>
      <c r="E147" s="87"/>
      <c r="F147" s="87"/>
      <c r="G147" s="87"/>
      <c r="H147" s="87"/>
      <c r="I147" s="87"/>
      <c r="J147" s="87">
        <f>SUM(J148:J149)</f>
        <v>0</v>
      </c>
    </row>
    <row r="148" spans="2:10" ht="31.5" customHeight="1" x14ac:dyDescent="0.35">
      <c r="B148" s="87"/>
      <c r="C148" s="87">
        <v>170321</v>
      </c>
      <c r="D148" s="87"/>
      <c r="E148" s="84" t="s">
        <v>225</v>
      </c>
      <c r="F148" s="87"/>
      <c r="G148" s="87">
        <v>2</v>
      </c>
      <c r="H148" s="85">
        <v>395.13</v>
      </c>
      <c r="I148" s="87"/>
      <c r="J148" s="87"/>
    </row>
    <row r="149" spans="2:10" x14ac:dyDescent="0.35">
      <c r="B149" s="87"/>
      <c r="C149" s="87">
        <v>170888</v>
      </c>
      <c r="D149" s="87"/>
      <c r="E149" s="90" t="s">
        <v>226</v>
      </c>
      <c r="F149" s="87"/>
      <c r="G149" s="87">
        <v>2</v>
      </c>
      <c r="H149" s="85">
        <v>487.86</v>
      </c>
      <c r="I149" s="87"/>
      <c r="J149" s="87"/>
    </row>
    <row r="272" spans="5:5" x14ac:dyDescent="0.35">
      <c r="E272" s="23"/>
    </row>
    <row r="273" spans="2:10" x14ac:dyDescent="0.35">
      <c r="B273" s="24"/>
      <c r="C273" s="24"/>
      <c r="D273" s="24"/>
      <c r="E273" s="24"/>
      <c r="F273" s="24"/>
      <c r="G273" s="24"/>
      <c r="H273" s="24"/>
      <c r="I273" s="24"/>
      <c r="J273" s="24"/>
    </row>
    <row r="289" spans="2:2" x14ac:dyDescent="0.35">
      <c r="B289" s="25"/>
    </row>
  </sheetData>
  <mergeCells count="13">
    <mergeCell ref="A1:X1"/>
    <mergeCell ref="A2:X2"/>
    <mergeCell ref="K29:P29"/>
    <mergeCell ref="Q29:W29"/>
    <mergeCell ref="K30:T30"/>
    <mergeCell ref="A3:X3"/>
    <mergeCell ref="A4:X4"/>
    <mergeCell ref="D48:L48"/>
    <mergeCell ref="B6:I6"/>
    <mergeCell ref="K25:R25"/>
    <mergeCell ref="K26:R26"/>
    <mergeCell ref="K27:R27"/>
    <mergeCell ref="K28:R28"/>
  </mergeCells>
  <phoneticPr fontId="4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1" orientation="landscape" r:id="rId1"/>
  <headerFooter>
    <oddHeader xml:space="preserve">&amp;L </oddHeader>
    <oddFooter xml:space="preserve">&amp;L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8"/>
  <sheetViews>
    <sheetView view="pageBreakPreview" zoomScale="64" zoomScaleNormal="70" zoomScaleSheetLayoutView="64" workbookViewId="0">
      <selection activeCell="O36" sqref="O36"/>
    </sheetView>
  </sheetViews>
  <sheetFormatPr defaultColWidth="8.19921875" defaultRowHeight="20.399999999999999" x14ac:dyDescent="0.35"/>
  <cols>
    <col min="1" max="1" width="12.09765625" style="29" customWidth="1"/>
    <col min="2" max="4" width="8.19921875" style="29"/>
    <col min="5" max="5" width="24.3984375" style="29" customWidth="1"/>
    <col min="6" max="6" width="21.19921875" style="29" customWidth="1"/>
    <col min="7" max="7" width="23.59765625" style="29" customWidth="1"/>
    <col min="8" max="8" width="25" style="38" customWidth="1"/>
    <col min="9" max="9" width="12.5" style="29" customWidth="1"/>
    <col min="10" max="10" width="1.8984375" style="28" hidden="1" customWidth="1"/>
    <col min="11" max="11" width="23.8984375" style="29" hidden="1" customWidth="1"/>
    <col min="12" max="16384" width="8.19921875" style="29"/>
  </cols>
  <sheetData>
    <row r="1" spans="1:11" s="27" customFormat="1" ht="106.2" customHeight="1" x14ac:dyDescent="0.3">
      <c r="A1" s="673"/>
      <c r="B1" s="674"/>
      <c r="C1" s="674"/>
      <c r="D1" s="674"/>
      <c r="E1" s="674"/>
      <c r="F1" s="674"/>
      <c r="G1" s="674"/>
      <c r="H1" s="674"/>
      <c r="I1" s="675"/>
      <c r="J1" s="26"/>
      <c r="K1" s="17"/>
    </row>
    <row r="2" spans="1:11" s="27" customFormat="1" ht="70.2" customHeight="1" x14ac:dyDescent="0.3">
      <c r="A2" s="704" t="s">
        <v>529</v>
      </c>
      <c r="B2" s="705"/>
      <c r="C2" s="705"/>
      <c r="D2" s="705"/>
      <c r="E2" s="705"/>
      <c r="F2" s="705"/>
      <c r="G2" s="705"/>
      <c r="H2" s="705"/>
      <c r="I2" s="706"/>
      <c r="J2" s="26"/>
      <c r="K2" s="17"/>
    </row>
    <row r="3" spans="1:11" s="27" customFormat="1" ht="25.5" customHeight="1" thickBot="1" x14ac:dyDescent="0.35">
      <c r="A3" s="676"/>
      <c r="B3" s="677"/>
      <c r="C3" s="677"/>
      <c r="D3" s="677"/>
      <c r="E3" s="677"/>
      <c r="F3" s="677"/>
      <c r="G3" s="677"/>
      <c r="H3" s="677"/>
      <c r="I3" s="678"/>
      <c r="J3" s="26"/>
      <c r="K3" s="17"/>
    </row>
    <row r="4" spans="1:11" ht="29.25" customHeight="1" thickBot="1" x14ac:dyDescent="0.4">
      <c r="A4" s="679" t="s">
        <v>113</v>
      </c>
      <c r="B4" s="680"/>
      <c r="C4" s="680"/>
      <c r="D4" s="680"/>
      <c r="E4" s="680"/>
      <c r="F4" s="680"/>
      <c r="G4" s="680"/>
      <c r="H4" s="680"/>
      <c r="I4" s="681"/>
      <c r="J4" s="30"/>
    </row>
    <row r="5" spans="1:11" ht="36" customHeight="1" thickBot="1" x14ac:dyDescent="0.4">
      <c r="A5" s="140" t="s">
        <v>245</v>
      </c>
      <c r="B5" s="686" t="str">
        <f>'Orçamento Sintético '!B4:E4</f>
        <v>REVITALIZAÇÃO DA ESTRATÉGIA DE SAÚDE DA FAMÍLIA VII</v>
      </c>
      <c r="C5" s="686"/>
      <c r="D5" s="686"/>
      <c r="E5" s="686"/>
      <c r="F5" s="686"/>
      <c r="G5" s="686"/>
      <c r="H5" s="141"/>
      <c r="I5" s="142"/>
    </row>
    <row r="6" spans="1:11" s="382" customFormat="1" ht="11.25" customHeight="1" x14ac:dyDescent="0.35">
      <c r="A6" s="687" t="s">
        <v>115</v>
      </c>
      <c r="B6" s="689" t="s">
        <v>116</v>
      </c>
      <c r="C6" s="689"/>
      <c r="D6" s="689"/>
      <c r="E6" s="689"/>
      <c r="F6" s="689" t="s">
        <v>117</v>
      </c>
      <c r="G6" s="689" t="s">
        <v>118</v>
      </c>
      <c r="H6" s="682" t="s">
        <v>46</v>
      </c>
      <c r="I6" s="684" t="s">
        <v>54</v>
      </c>
      <c r="J6" s="381"/>
    </row>
    <row r="7" spans="1:11" s="382" customFormat="1" ht="13.5" customHeight="1" thickBot="1" x14ac:dyDescent="0.4">
      <c r="A7" s="688"/>
      <c r="B7" s="690"/>
      <c r="C7" s="690"/>
      <c r="D7" s="690"/>
      <c r="E7" s="690"/>
      <c r="F7" s="690"/>
      <c r="G7" s="690"/>
      <c r="H7" s="683"/>
      <c r="I7" s="685"/>
      <c r="J7" s="381"/>
    </row>
    <row r="8" spans="1:11" ht="18" customHeight="1" x14ac:dyDescent="0.35">
      <c r="A8" s="660">
        <v>1</v>
      </c>
      <c r="B8" s="669" t="str">
        <f>'Orçamento Sintético '!D9</f>
        <v>SERVIÇOS PRELIMINARES</v>
      </c>
      <c r="C8" s="670"/>
      <c r="D8" s="670"/>
      <c r="E8" s="670"/>
      <c r="F8" s="130">
        <f>F9*H8</f>
        <v>11820.029999999999</v>
      </c>
      <c r="G8" s="139"/>
      <c r="H8" s="671">
        <f>'Orçamento Sintético '!I9</f>
        <v>11820.029999999999</v>
      </c>
      <c r="I8" s="672">
        <f>H8/$H$16</f>
        <v>0.14216822836826287</v>
      </c>
      <c r="J8" s="31"/>
      <c r="K8" s="32">
        <f t="shared" ref="K8:K15" si="0">SUM(F8:G8)</f>
        <v>11820.029999999999</v>
      </c>
    </row>
    <row r="9" spans="1:11" ht="17.25" customHeight="1" x14ac:dyDescent="0.35">
      <c r="A9" s="660"/>
      <c r="B9" s="661"/>
      <c r="C9" s="661"/>
      <c r="D9" s="661"/>
      <c r="E9" s="661"/>
      <c r="F9" s="131">
        <v>1</v>
      </c>
      <c r="G9" s="132">
        <f>G8/H8</f>
        <v>0</v>
      </c>
      <c r="H9" s="662"/>
      <c r="I9" s="663"/>
      <c r="J9" s="31"/>
      <c r="K9" s="32">
        <f t="shared" si="0"/>
        <v>1</v>
      </c>
    </row>
    <row r="10" spans="1:11" ht="17.25" customHeight="1" x14ac:dyDescent="0.35">
      <c r="A10" s="660">
        <v>2</v>
      </c>
      <c r="B10" s="661" t="str">
        <f>'Orçamento Sintético '!D20</f>
        <v>REFORMA</v>
      </c>
      <c r="C10" s="661"/>
      <c r="D10" s="661"/>
      <c r="E10" s="661"/>
      <c r="F10" s="133">
        <f>F11*H10</f>
        <v>33488.080000000002</v>
      </c>
      <c r="G10" s="134">
        <f>G11*H10</f>
        <v>33488.080000000002</v>
      </c>
      <c r="H10" s="662">
        <f>'Orçamento Sintético '!I20</f>
        <v>66976.160000000003</v>
      </c>
      <c r="I10" s="663">
        <f>H10/$H$16</f>
        <v>0.80557172952262512</v>
      </c>
      <c r="J10" s="31"/>
      <c r="K10" s="32">
        <f t="shared" si="0"/>
        <v>66976.160000000003</v>
      </c>
    </row>
    <row r="11" spans="1:11" ht="15" customHeight="1" x14ac:dyDescent="0.35">
      <c r="A11" s="660"/>
      <c r="B11" s="661"/>
      <c r="C11" s="661"/>
      <c r="D11" s="661"/>
      <c r="E11" s="661"/>
      <c r="F11" s="131">
        <v>0.5</v>
      </c>
      <c r="G11" s="132">
        <v>0.5</v>
      </c>
      <c r="H11" s="662"/>
      <c r="I11" s="663"/>
      <c r="J11" s="31"/>
      <c r="K11" s="32">
        <f t="shared" si="0"/>
        <v>1</v>
      </c>
    </row>
    <row r="12" spans="1:11" ht="21.75" customHeight="1" x14ac:dyDescent="0.35">
      <c r="A12" s="660">
        <v>3</v>
      </c>
      <c r="B12" s="661" t="str">
        <f>'Orçamento Sintético '!D40</f>
        <v>INSTALAÇÕES ELÉTRICAS</v>
      </c>
      <c r="C12" s="661"/>
      <c r="D12" s="661"/>
      <c r="E12" s="661"/>
      <c r="F12" s="136"/>
      <c r="G12" s="134">
        <f>G13*H12</f>
        <v>2421.9</v>
      </c>
      <c r="H12" s="662">
        <f>'Orçamento Sintético '!I40</f>
        <v>2421.9</v>
      </c>
      <c r="I12" s="663">
        <f>H12/$H$16</f>
        <v>2.9129979558858644E-2</v>
      </c>
      <c r="J12" s="31"/>
      <c r="K12" s="32">
        <f t="shared" si="0"/>
        <v>2421.9</v>
      </c>
    </row>
    <row r="13" spans="1:11" ht="15" customHeight="1" x14ac:dyDescent="0.35">
      <c r="A13" s="660"/>
      <c r="B13" s="661"/>
      <c r="C13" s="661"/>
      <c r="D13" s="661"/>
      <c r="E13" s="661"/>
      <c r="F13" s="137"/>
      <c r="G13" s="132">
        <v>1</v>
      </c>
      <c r="H13" s="662"/>
      <c r="I13" s="663"/>
      <c r="J13" s="31"/>
      <c r="K13" s="32">
        <f t="shared" si="0"/>
        <v>1</v>
      </c>
    </row>
    <row r="14" spans="1:11" ht="14.25" customHeight="1" x14ac:dyDescent="0.35">
      <c r="A14" s="660">
        <v>4</v>
      </c>
      <c r="B14" s="661" t="str">
        <f>'Orçamento Sintético '!D45</f>
        <v>SERVIÇOS FINAIS</v>
      </c>
      <c r="C14" s="661"/>
      <c r="D14" s="661"/>
      <c r="E14" s="661"/>
      <c r="F14" s="135"/>
      <c r="G14" s="138">
        <f>G15*H14</f>
        <v>1923.06</v>
      </c>
      <c r="H14" s="662">
        <f>'Orçamento Sintético '!I45</f>
        <v>1923.06</v>
      </c>
      <c r="I14" s="663">
        <f>H14/$H$16</f>
        <v>2.3130062550253395E-2</v>
      </c>
      <c r="J14" s="31"/>
      <c r="K14" s="32">
        <f t="shared" si="0"/>
        <v>1923.06</v>
      </c>
    </row>
    <row r="15" spans="1:11" ht="18.75" customHeight="1" thickBot="1" x14ac:dyDescent="0.4">
      <c r="A15" s="665"/>
      <c r="B15" s="666"/>
      <c r="C15" s="666"/>
      <c r="D15" s="666"/>
      <c r="E15" s="666"/>
      <c r="F15" s="556"/>
      <c r="G15" s="557">
        <v>1</v>
      </c>
      <c r="H15" s="667"/>
      <c r="I15" s="668"/>
      <c r="J15" s="31"/>
      <c r="K15" s="32">
        <f t="shared" si="0"/>
        <v>1</v>
      </c>
    </row>
    <row r="16" spans="1:11" s="382" customFormat="1" ht="15.75" customHeight="1" x14ac:dyDescent="0.35">
      <c r="A16" s="653" t="s">
        <v>119</v>
      </c>
      <c r="B16" s="654"/>
      <c r="C16" s="654"/>
      <c r="D16" s="654"/>
      <c r="E16" s="655"/>
      <c r="F16" s="555">
        <f>F8+F10+F12+F14</f>
        <v>45308.11</v>
      </c>
      <c r="G16" s="555">
        <f>G8+G10+G12+G14</f>
        <v>37833.040000000001</v>
      </c>
      <c r="H16" s="658">
        <f>SUM(H8:H15)</f>
        <v>83141.149999999994</v>
      </c>
      <c r="I16" s="656">
        <f>SUM(I8:I15)</f>
        <v>1</v>
      </c>
      <c r="J16" s="383"/>
      <c r="K16" s="645" t="e">
        <f>'[4]Orçamento Sintético'!#REF!</f>
        <v>#REF!</v>
      </c>
    </row>
    <row r="17" spans="1:11" s="382" customFormat="1" ht="15" customHeight="1" x14ac:dyDescent="0.35">
      <c r="A17" s="646" t="s">
        <v>120</v>
      </c>
      <c r="B17" s="647"/>
      <c r="C17" s="647"/>
      <c r="D17" s="647"/>
      <c r="E17" s="648"/>
      <c r="F17" s="384">
        <f>F16/H16</f>
        <v>0.54495409312957543</v>
      </c>
      <c r="G17" s="384">
        <f>G16/$H$16</f>
        <v>0.45504590687042462</v>
      </c>
      <c r="H17" s="658"/>
      <c r="I17" s="656"/>
      <c r="J17" s="385"/>
      <c r="K17" s="645"/>
    </row>
    <row r="18" spans="1:11" s="382" customFormat="1" ht="15" customHeight="1" x14ac:dyDescent="0.35">
      <c r="A18" s="646" t="s">
        <v>121</v>
      </c>
      <c r="B18" s="647"/>
      <c r="C18" s="647"/>
      <c r="D18" s="647"/>
      <c r="E18" s="648"/>
      <c r="F18" s="386">
        <f>F16</f>
        <v>45308.11</v>
      </c>
      <c r="G18" s="386">
        <f>F18+G16</f>
        <v>83141.149999999994</v>
      </c>
      <c r="H18" s="658"/>
      <c r="I18" s="656"/>
      <c r="J18" s="385"/>
      <c r="K18" s="387" t="e">
        <f>K16-H16</f>
        <v>#REF!</v>
      </c>
    </row>
    <row r="19" spans="1:11" s="382" customFormat="1" ht="15.75" customHeight="1" thickBot="1" x14ac:dyDescent="0.4">
      <c r="A19" s="649" t="s">
        <v>122</v>
      </c>
      <c r="B19" s="650"/>
      <c r="C19" s="650"/>
      <c r="D19" s="650"/>
      <c r="E19" s="651"/>
      <c r="F19" s="458">
        <f>F18/H16</f>
        <v>0.54495409312957543</v>
      </c>
      <c r="G19" s="459">
        <f>G18/$H$16</f>
        <v>1</v>
      </c>
      <c r="H19" s="659"/>
      <c r="I19" s="657"/>
      <c r="J19" s="385"/>
    </row>
    <row r="20" spans="1:11" s="27" customFormat="1" ht="15.6" x14ac:dyDescent="0.3">
      <c r="A20" s="515"/>
      <c r="B20" s="516"/>
      <c r="C20" s="517"/>
      <c r="D20" s="517"/>
      <c r="E20" s="518"/>
      <c r="F20" s="518"/>
      <c r="G20" s="519"/>
      <c r="H20" s="517"/>
      <c r="I20" s="520"/>
      <c r="K20" s="17"/>
    </row>
    <row r="21" spans="1:11" s="27" customFormat="1" ht="15.6" x14ac:dyDescent="0.3">
      <c r="A21" s="145" t="str">
        <f>'Orçamento Sintético '!A51</f>
        <v xml:space="preserve"> TUCUMÃ-PA, 22 DE JANEIRO DE 2024.</v>
      </c>
      <c r="B21" s="521"/>
      <c r="C21" s="521"/>
      <c r="D21" s="521"/>
      <c r="E21" s="33"/>
      <c r="F21" s="33"/>
      <c r="G21" s="34"/>
      <c r="I21" s="146"/>
      <c r="K21" s="17"/>
    </row>
    <row r="22" spans="1:11" s="27" customFormat="1" ht="15.6" x14ac:dyDescent="0.3">
      <c r="A22" s="145"/>
      <c r="B22" s="521"/>
      <c r="C22" s="521"/>
      <c r="D22" s="521"/>
      <c r="E22" s="33"/>
      <c r="F22" s="33"/>
      <c r="G22" s="34"/>
      <c r="I22" s="146"/>
      <c r="K22" s="17"/>
    </row>
    <row r="23" spans="1:11" s="27" customFormat="1" ht="15.6" x14ac:dyDescent="0.3">
      <c r="A23" s="145"/>
      <c r="B23" s="521"/>
      <c r="C23" s="521"/>
      <c r="D23" s="521"/>
      <c r="E23" s="33"/>
      <c r="F23" s="33"/>
      <c r="G23" s="34"/>
      <c r="I23" s="146"/>
      <c r="K23" s="17"/>
    </row>
    <row r="24" spans="1:11" s="27" customFormat="1" ht="15.6" x14ac:dyDescent="0.3">
      <c r="A24" s="147"/>
      <c r="B24" s="522"/>
      <c r="E24" s="33"/>
      <c r="F24" s="33"/>
      <c r="G24" s="34"/>
      <c r="I24" s="146"/>
      <c r="K24" s="17"/>
    </row>
    <row r="25" spans="1:11" s="27" customFormat="1" ht="15.6" x14ac:dyDescent="0.3">
      <c r="A25" s="147"/>
      <c r="B25" s="522"/>
      <c r="E25" s="33"/>
      <c r="F25" s="33"/>
      <c r="G25" s="34"/>
      <c r="I25" s="146"/>
      <c r="K25" s="17"/>
    </row>
    <row r="26" spans="1:11" s="27" customFormat="1" ht="15.6" x14ac:dyDescent="0.3">
      <c r="A26" s="147"/>
      <c r="B26" s="522"/>
      <c r="E26" s="33"/>
      <c r="F26" s="33"/>
      <c r="G26" s="34"/>
      <c r="I26" s="146"/>
      <c r="K26" s="17"/>
    </row>
    <row r="27" spans="1:11" s="27" customFormat="1" ht="15.6" x14ac:dyDescent="0.3">
      <c r="A27" s="147"/>
      <c r="B27" s="522"/>
      <c r="E27" s="33"/>
      <c r="F27" s="33"/>
      <c r="G27" s="34"/>
      <c r="I27" s="146"/>
      <c r="K27" s="17"/>
    </row>
    <row r="28" spans="1:11" s="27" customFormat="1" ht="15.6" x14ac:dyDescent="0.3">
      <c r="A28" s="147"/>
      <c r="B28" s="522"/>
      <c r="E28" s="33"/>
      <c r="F28" s="33"/>
      <c r="G28" s="34"/>
      <c r="I28" s="146"/>
      <c r="K28" s="17"/>
    </row>
    <row r="29" spans="1:11" s="27" customFormat="1" ht="15.6" x14ac:dyDescent="0.3">
      <c r="A29" s="147"/>
      <c r="B29" s="522"/>
      <c r="E29" s="33"/>
      <c r="F29" s="33"/>
      <c r="G29" s="34"/>
      <c r="I29" s="146"/>
      <c r="K29" s="17"/>
    </row>
    <row r="30" spans="1:11" s="27" customFormat="1" ht="16.2" thickBot="1" x14ac:dyDescent="0.35">
      <c r="A30" s="148"/>
      <c r="B30" s="149"/>
      <c r="C30" s="150"/>
      <c r="D30" s="150"/>
      <c r="E30" s="151"/>
      <c r="F30" s="151"/>
      <c r="G30" s="152"/>
      <c r="H30" s="150"/>
      <c r="I30" s="153"/>
      <c r="K30" s="17"/>
    </row>
    <row r="31" spans="1:11" s="27" customFormat="1" ht="15.6" x14ac:dyDescent="0.3">
      <c r="A31" s="522"/>
      <c r="B31" s="522"/>
      <c r="E31" s="33"/>
      <c r="F31" s="33"/>
      <c r="G31" s="34"/>
      <c r="K31" s="17"/>
    </row>
    <row r="32" spans="1:11" s="27" customFormat="1" ht="15.6" x14ac:dyDescent="0.3">
      <c r="A32" s="522"/>
      <c r="B32" s="522"/>
      <c r="E32" s="33"/>
      <c r="F32" s="33"/>
      <c r="G32" s="34"/>
      <c r="K32" s="17"/>
    </row>
    <row r="33" spans="1:11" s="27" customFormat="1" ht="15" x14ac:dyDescent="0.3">
      <c r="B33" s="34"/>
      <c r="C33" s="34"/>
      <c r="D33" s="33"/>
      <c r="E33" s="33"/>
      <c r="F33" s="33"/>
      <c r="G33" s="34"/>
      <c r="K33" s="17"/>
    </row>
    <row r="34" spans="1:11" s="27" customFormat="1" ht="15" x14ac:dyDescent="0.3">
      <c r="A34" s="35"/>
      <c r="E34" s="34"/>
      <c r="F34" s="33"/>
      <c r="G34" s="34"/>
      <c r="K34" s="17"/>
    </row>
    <row r="35" spans="1:11" s="27" customFormat="1" ht="18" x14ac:dyDescent="0.3">
      <c r="B35" s="36"/>
      <c r="C35" s="36"/>
      <c r="D35" s="652"/>
      <c r="E35" s="652"/>
      <c r="F35" s="652"/>
      <c r="G35" s="652"/>
      <c r="H35" s="644"/>
      <c r="I35" s="644"/>
      <c r="J35" s="644"/>
      <c r="K35" s="17"/>
    </row>
    <row r="36" spans="1:11" s="27" customFormat="1" ht="18" x14ac:dyDescent="0.3">
      <c r="A36" s="35"/>
      <c r="C36" s="34"/>
      <c r="D36" s="37"/>
      <c r="E36" s="664"/>
      <c r="F36" s="664"/>
      <c r="G36" s="664"/>
      <c r="K36" s="17"/>
    </row>
    <row r="37" spans="1:11" s="27" customFormat="1" ht="18" x14ac:dyDescent="0.3">
      <c r="A37" s="35"/>
      <c r="B37" s="34"/>
      <c r="C37" s="34"/>
      <c r="E37" s="644"/>
      <c r="F37" s="644"/>
      <c r="G37" s="644"/>
      <c r="K37" s="17"/>
    </row>
    <row r="38" spans="1:11" s="27" customFormat="1" ht="15" x14ac:dyDescent="0.3">
      <c r="A38" s="35"/>
      <c r="B38" s="34"/>
      <c r="C38" s="34"/>
      <c r="D38" s="33"/>
      <c r="E38" s="33"/>
      <c r="I38" s="34"/>
      <c r="K38" s="17"/>
    </row>
  </sheetData>
  <mergeCells count="38">
    <mergeCell ref="A1:I1"/>
    <mergeCell ref="A2:I2"/>
    <mergeCell ref="A3:I3"/>
    <mergeCell ref="A4:I4"/>
    <mergeCell ref="H6:H7"/>
    <mergeCell ref="I6:I7"/>
    <mergeCell ref="B5:G5"/>
    <mergeCell ref="A6:A7"/>
    <mergeCell ref="B6:E7"/>
    <mergeCell ref="F6:F7"/>
    <mergeCell ref="G6:G7"/>
    <mergeCell ref="A8:A9"/>
    <mergeCell ref="B8:E9"/>
    <mergeCell ref="H8:H9"/>
    <mergeCell ref="I8:I9"/>
    <mergeCell ref="A10:A11"/>
    <mergeCell ref="B10:E11"/>
    <mergeCell ref="H10:H11"/>
    <mergeCell ref="I10:I11"/>
    <mergeCell ref="A12:A13"/>
    <mergeCell ref="B12:E13"/>
    <mergeCell ref="H12:H13"/>
    <mergeCell ref="I12:I13"/>
    <mergeCell ref="E36:G36"/>
    <mergeCell ref="A14:A15"/>
    <mergeCell ref="B14:E15"/>
    <mergeCell ref="H14:H15"/>
    <mergeCell ref="I14:I15"/>
    <mergeCell ref="E37:G37"/>
    <mergeCell ref="K16:K17"/>
    <mergeCell ref="A17:E17"/>
    <mergeCell ref="A18:E18"/>
    <mergeCell ref="A19:E19"/>
    <mergeCell ref="D35:G35"/>
    <mergeCell ref="H35:J35"/>
    <mergeCell ref="A16:E16"/>
    <mergeCell ref="I16:I19"/>
    <mergeCell ref="H16:H19"/>
  </mergeCells>
  <phoneticPr fontId="49" type="noConversion"/>
  <conditionalFormatting sqref="F9:G9 F13:G13">
    <cfRule type="cellIs" dxfId="6" priority="24" stopIfTrue="1" operator="greaterThan">
      <formula>0</formula>
    </cfRule>
  </conditionalFormatting>
  <conditionalFormatting sqref="F9:G9">
    <cfRule type="cellIs" dxfId="5" priority="29" operator="between">
      <formula>0.01</formula>
      <formula>1</formula>
    </cfRule>
    <cfRule type="cellIs" priority="30" operator="between">
      <formula>0</formula>
      <formula>1</formula>
    </cfRule>
  </conditionalFormatting>
  <conditionalFormatting sqref="F11:G11">
    <cfRule type="cellIs" dxfId="4" priority="47" stopIfTrue="1" operator="greaterThan">
      <formula>0</formula>
    </cfRule>
    <cfRule type="cellIs" dxfId="3" priority="50" operator="between">
      <formula>0.01</formula>
      <formula>1</formula>
    </cfRule>
    <cfRule type="cellIs" priority="51" operator="between">
      <formula>0</formula>
      <formula>1</formula>
    </cfRule>
  </conditionalFormatting>
  <conditionalFormatting sqref="F13:G13 G9">
    <cfRule type="dataBar" priority="1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{9A1C1388-72A9-41A6-BBAD-2E9997B158C2}</x14:id>
        </ext>
      </extLst>
    </cfRule>
  </conditionalFormatting>
  <conditionalFormatting sqref="F13:G13">
    <cfRule type="cellIs" dxfId="2" priority="27" operator="between">
      <formula>0.01</formula>
      <formula>1</formula>
    </cfRule>
    <cfRule type="cellIs" priority="28" operator="between">
      <formula>0</formula>
      <formula>1</formula>
    </cfRule>
  </conditionalFormatting>
  <conditionalFormatting sqref="F15:G15">
    <cfRule type="cellIs" dxfId="1" priority="102" stopIfTrue="1" operator="greaterThan">
      <formula>0</formula>
    </cfRule>
    <cfRule type="cellIs" dxfId="0" priority="103" operator="between">
      <formula>0.01</formula>
      <formula>1</formula>
    </cfRule>
    <cfRule type="cellIs" priority="104" operator="between">
      <formula>0</formula>
      <formula>1</formula>
    </cfRule>
    <cfRule type="dataBar" priority="1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{7EBE0255-6F35-4111-BA37-A725EBF717EB}</x14:id>
        </ext>
      </extLst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4" orientation="landscape" r:id="rId1"/>
  <headerFooter>
    <oddHeader xml:space="preserve">&amp;L </oddHeader>
    <oddFooter xml:space="preserve">&amp;L 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1C1388-72A9-41A6-BBAD-2E9997B158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F13:G13 G9</xm:sqref>
        </x14:conditionalFormatting>
        <x14:conditionalFormatting xmlns:xm="http://schemas.microsoft.com/office/excel/2006/main">
          <x14:cfRule type="dataBar" id="{7EBE0255-6F35-4111-BA37-A725EBF717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F15:G15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264"/>
  <sheetViews>
    <sheetView view="pageBreakPreview" topLeftCell="A45" zoomScaleNormal="100" zoomScaleSheetLayoutView="100" workbookViewId="0">
      <selection activeCell="D59" sqref="A1:D59"/>
    </sheetView>
  </sheetViews>
  <sheetFormatPr defaultColWidth="8.19921875" defaultRowHeight="13.2" x14ac:dyDescent="0.25"/>
  <cols>
    <col min="1" max="1" width="11.09765625" style="39" customWidth="1"/>
    <col min="2" max="2" width="51.3984375" style="39" customWidth="1"/>
    <col min="3" max="3" width="26.69921875" style="39" bestFit="1" customWidth="1"/>
    <col min="4" max="4" width="14.09765625" style="39" customWidth="1"/>
    <col min="5" max="16384" width="8.19921875" style="39"/>
  </cols>
  <sheetData>
    <row r="1" spans="1:24" ht="70.5" customHeight="1" x14ac:dyDescent="0.25">
      <c r="A1" s="701"/>
      <c r="B1" s="702"/>
      <c r="C1" s="702"/>
      <c r="D1" s="703"/>
    </row>
    <row r="2" spans="1:24" s="5" customFormat="1" ht="90.6" customHeight="1" x14ac:dyDescent="0.35">
      <c r="A2" s="696" t="s">
        <v>529</v>
      </c>
      <c r="B2" s="744"/>
      <c r="C2" s="744"/>
      <c r="D2" s="697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</row>
    <row r="3" spans="1:24" s="393" customFormat="1" ht="21" customHeight="1" thickBot="1" x14ac:dyDescent="0.45">
      <c r="A3" s="572"/>
      <c r="B3" s="573"/>
      <c r="C3" s="573"/>
      <c r="D3" s="574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</row>
    <row r="4" spans="1:24" s="40" customFormat="1" ht="19.95" customHeight="1" x14ac:dyDescent="0.35">
      <c r="A4" s="692" t="s">
        <v>324</v>
      </c>
      <c r="B4" s="751"/>
      <c r="C4" s="751"/>
      <c r="D4" s="691"/>
    </row>
    <row r="5" spans="1:24" s="40" customFormat="1" ht="15.6" thickBot="1" x14ac:dyDescent="0.4">
      <c r="A5" s="41" t="s">
        <v>38</v>
      </c>
      <c r="B5" s="751" t="s">
        <v>114</v>
      </c>
      <c r="C5" s="751"/>
      <c r="D5" s="691"/>
    </row>
    <row r="6" spans="1:24" ht="19.2" thickBot="1" x14ac:dyDescent="0.3">
      <c r="A6" s="693" t="s">
        <v>124</v>
      </c>
      <c r="B6" s="694"/>
      <c r="C6" s="694"/>
      <c r="D6" s="695"/>
    </row>
    <row r="7" spans="1:24" x14ac:dyDescent="0.25">
      <c r="A7" s="354" t="s">
        <v>125</v>
      </c>
      <c r="B7" s="352" t="s">
        <v>123</v>
      </c>
      <c r="C7" s="353" t="s">
        <v>126</v>
      </c>
      <c r="D7" s="355" t="s">
        <v>127</v>
      </c>
    </row>
    <row r="8" spans="1:24" ht="13.8" x14ac:dyDescent="0.25">
      <c r="A8" s="356"/>
      <c r="B8" s="752" t="s">
        <v>128</v>
      </c>
      <c r="C8" s="752"/>
      <c r="D8" s="357"/>
    </row>
    <row r="9" spans="1:24" x14ac:dyDescent="0.25">
      <c r="A9" s="358" t="s">
        <v>129</v>
      </c>
      <c r="B9" s="42" t="s">
        <v>130</v>
      </c>
      <c r="C9" s="43">
        <v>0</v>
      </c>
      <c r="D9" s="359">
        <v>0</v>
      </c>
    </row>
    <row r="10" spans="1:24" x14ac:dyDescent="0.25">
      <c r="A10" s="360" t="s">
        <v>131</v>
      </c>
      <c r="B10" s="44" t="s">
        <v>132</v>
      </c>
      <c r="C10" s="43">
        <v>0</v>
      </c>
      <c r="D10" s="359">
        <v>0</v>
      </c>
    </row>
    <row r="11" spans="1:24" x14ac:dyDescent="0.25">
      <c r="A11" s="360" t="s">
        <v>133</v>
      </c>
      <c r="B11" s="44" t="s">
        <v>134</v>
      </c>
      <c r="C11" s="43">
        <v>0</v>
      </c>
      <c r="D11" s="359">
        <v>0</v>
      </c>
    </row>
    <row r="12" spans="1:24" x14ac:dyDescent="0.25">
      <c r="A12" s="360" t="s">
        <v>135</v>
      </c>
      <c r="B12" s="44" t="s">
        <v>136</v>
      </c>
      <c r="C12" s="43">
        <v>0</v>
      </c>
      <c r="D12" s="359">
        <v>0</v>
      </c>
    </row>
    <row r="13" spans="1:24" x14ac:dyDescent="0.25">
      <c r="A13" s="360" t="s">
        <v>137</v>
      </c>
      <c r="B13" s="44" t="s">
        <v>138</v>
      </c>
      <c r="C13" s="43">
        <v>0</v>
      </c>
      <c r="D13" s="359">
        <v>0</v>
      </c>
    </row>
    <row r="14" spans="1:24" x14ac:dyDescent="0.25">
      <c r="A14" s="360" t="s">
        <v>139</v>
      </c>
      <c r="B14" s="44" t="s">
        <v>140</v>
      </c>
      <c r="C14" s="43">
        <v>0</v>
      </c>
      <c r="D14" s="359">
        <v>0</v>
      </c>
    </row>
    <row r="15" spans="1:24" x14ac:dyDescent="0.25">
      <c r="A15" s="360" t="s">
        <v>141</v>
      </c>
      <c r="B15" s="44" t="s">
        <v>142</v>
      </c>
      <c r="C15" s="43">
        <v>0</v>
      </c>
      <c r="D15" s="359">
        <v>0</v>
      </c>
    </row>
    <row r="16" spans="1:24" x14ac:dyDescent="0.25">
      <c r="A16" s="360" t="s">
        <v>143</v>
      </c>
      <c r="B16" s="44" t="s">
        <v>144</v>
      </c>
      <c r="C16" s="45">
        <v>0.08</v>
      </c>
      <c r="D16" s="361">
        <v>0.08</v>
      </c>
    </row>
    <row r="17" spans="1:4" x14ac:dyDescent="0.25">
      <c r="A17" s="362" t="s">
        <v>145</v>
      </c>
      <c r="B17" s="46" t="s">
        <v>146</v>
      </c>
      <c r="C17" s="47">
        <v>0</v>
      </c>
      <c r="D17" s="363">
        <v>0</v>
      </c>
    </row>
    <row r="18" spans="1:4" x14ac:dyDescent="0.25">
      <c r="A18" s="364" t="s">
        <v>147</v>
      </c>
      <c r="B18" s="48" t="s">
        <v>148</v>
      </c>
      <c r="C18" s="49">
        <f>SUM(C9:C17)</f>
        <v>0.08</v>
      </c>
      <c r="D18" s="365">
        <f>SUM(D9:D17)</f>
        <v>0.08</v>
      </c>
    </row>
    <row r="19" spans="1:4" ht="13.8" x14ac:dyDescent="0.25">
      <c r="A19" s="356"/>
      <c r="B19" s="752" t="s">
        <v>251</v>
      </c>
      <c r="C19" s="752"/>
      <c r="D19" s="357"/>
    </row>
    <row r="20" spans="1:4" x14ac:dyDescent="0.25">
      <c r="A20" s="366" t="s">
        <v>149</v>
      </c>
      <c r="B20" s="50" t="s">
        <v>150</v>
      </c>
      <c r="C20" s="51">
        <v>0.1817</v>
      </c>
      <c r="D20" s="359"/>
    </row>
    <row r="21" spans="1:4" x14ac:dyDescent="0.25">
      <c r="A21" s="367" t="s">
        <v>151</v>
      </c>
      <c r="B21" s="52" t="s">
        <v>152</v>
      </c>
      <c r="C21" s="53">
        <v>3.9600000000000003E-2</v>
      </c>
      <c r="D21" s="361"/>
    </row>
    <row r="22" spans="1:4" x14ac:dyDescent="0.25">
      <c r="A22" s="367" t="s">
        <v>153</v>
      </c>
      <c r="B22" s="52" t="s">
        <v>154</v>
      </c>
      <c r="C22" s="53">
        <v>7.9000000000000008E-3</v>
      </c>
      <c r="D22" s="361">
        <v>6.8999999999999999E-3</v>
      </c>
    </row>
    <row r="23" spans="1:4" x14ac:dyDescent="0.25">
      <c r="A23" s="367" t="s">
        <v>155</v>
      </c>
      <c r="B23" s="52" t="s">
        <v>156</v>
      </c>
      <c r="C23" s="53">
        <v>0.1057</v>
      </c>
      <c r="D23" s="361">
        <v>8.3299999999999999E-2</v>
      </c>
    </row>
    <row r="24" spans="1:4" x14ac:dyDescent="0.25">
      <c r="A24" s="367" t="s">
        <v>157</v>
      </c>
      <c r="B24" s="52" t="s">
        <v>158</v>
      </c>
      <c r="C24" s="53">
        <v>8.0000000000000004E-4</v>
      </c>
      <c r="D24" s="361">
        <v>5.9999999999999995E-4</v>
      </c>
    </row>
    <row r="25" spans="1:4" x14ac:dyDescent="0.25">
      <c r="A25" s="367" t="s">
        <v>159</v>
      </c>
      <c r="B25" s="52" t="s">
        <v>160</v>
      </c>
      <c r="C25" s="53">
        <v>7.3000000000000001E-3</v>
      </c>
      <c r="D25" s="361">
        <v>5.5999999999999999E-3</v>
      </c>
    </row>
    <row r="26" spans="1:4" x14ac:dyDescent="0.25">
      <c r="A26" s="367" t="s">
        <v>161</v>
      </c>
      <c r="B26" s="52" t="s">
        <v>162</v>
      </c>
      <c r="C26" s="53">
        <v>5.0000000000000001E-3</v>
      </c>
      <c r="D26" s="361"/>
    </row>
    <row r="27" spans="1:4" x14ac:dyDescent="0.25">
      <c r="A27" s="367" t="s">
        <v>163</v>
      </c>
      <c r="B27" s="52" t="s">
        <v>164</v>
      </c>
      <c r="C27" s="53">
        <v>1.1999999999999999E-3</v>
      </c>
      <c r="D27" s="361">
        <v>8.9999999999999998E-4</v>
      </c>
    </row>
    <row r="28" spans="1:4" x14ac:dyDescent="0.25">
      <c r="A28" s="367" t="s">
        <v>165</v>
      </c>
      <c r="B28" s="52" t="s">
        <v>166</v>
      </c>
      <c r="C28" s="53">
        <v>9.74E-2</v>
      </c>
      <c r="D28" s="361">
        <v>7.4499999999999997E-2</v>
      </c>
    </row>
    <row r="29" spans="1:4" x14ac:dyDescent="0.25">
      <c r="A29" s="368" t="s">
        <v>167</v>
      </c>
      <c r="B29" s="54" t="s">
        <v>168</v>
      </c>
      <c r="C29" s="55">
        <v>2.9999999999999997E-4</v>
      </c>
      <c r="D29" s="363">
        <v>2.9999999999999997E-4</v>
      </c>
    </row>
    <row r="30" spans="1:4" ht="25.5" customHeight="1" x14ac:dyDescent="0.25">
      <c r="A30" s="369" t="s">
        <v>169</v>
      </c>
      <c r="B30" s="66" t="s">
        <v>170</v>
      </c>
      <c r="C30" s="57">
        <f>SUM(C20:C29)</f>
        <v>0.44689999999999996</v>
      </c>
      <c r="D30" s="370">
        <f>SUM(D20:D29)</f>
        <v>0.1721</v>
      </c>
    </row>
    <row r="31" spans="1:4" ht="11.25" customHeight="1" x14ac:dyDescent="0.25">
      <c r="A31" s="356"/>
      <c r="B31" s="753" t="s">
        <v>171</v>
      </c>
      <c r="C31" s="753"/>
      <c r="D31" s="357"/>
    </row>
    <row r="32" spans="1:4" x14ac:dyDescent="0.25">
      <c r="A32" s="366" t="s">
        <v>172</v>
      </c>
      <c r="B32" s="50" t="s">
        <v>173</v>
      </c>
      <c r="C32" s="51">
        <v>0.13120000000000001</v>
      </c>
      <c r="D32" s="359">
        <v>6.5199999999999994E-2</v>
      </c>
    </row>
    <row r="33" spans="1:4" x14ac:dyDescent="0.25">
      <c r="A33" s="367" t="s">
        <v>174</v>
      </c>
      <c r="B33" s="52" t="s">
        <v>175</v>
      </c>
      <c r="C33" s="53">
        <v>1.5E-3</v>
      </c>
      <c r="D33" s="361">
        <v>1.1000000000000001E-3</v>
      </c>
    </row>
    <row r="34" spans="1:4" x14ac:dyDescent="0.25">
      <c r="A34" s="367" t="s">
        <v>176</v>
      </c>
      <c r="B34" s="52" t="s">
        <v>177</v>
      </c>
      <c r="C34" s="53">
        <v>9.3399999999999997E-2</v>
      </c>
      <c r="D34" s="361">
        <v>9.3399999999999997E-2</v>
      </c>
    </row>
    <row r="35" spans="1:4" x14ac:dyDescent="0.25">
      <c r="A35" s="367" t="s">
        <v>178</v>
      </c>
      <c r="B35" s="52" t="s">
        <v>179</v>
      </c>
      <c r="C35" s="53">
        <v>5.1900000000000002E-2</v>
      </c>
      <c r="D35" s="361">
        <v>2.0299999999999999E-2</v>
      </c>
    </row>
    <row r="36" spans="1:4" x14ac:dyDescent="0.25">
      <c r="A36" s="368" t="s">
        <v>180</v>
      </c>
      <c r="B36" s="54" t="s">
        <v>181</v>
      </c>
      <c r="C36" s="55">
        <v>5.4000000000000003E-3</v>
      </c>
      <c r="D36" s="363">
        <v>4.1000000000000003E-3</v>
      </c>
    </row>
    <row r="37" spans="1:4" ht="24" x14ac:dyDescent="0.25">
      <c r="A37" s="369" t="s">
        <v>182</v>
      </c>
      <c r="B37" s="56" t="s">
        <v>183</v>
      </c>
      <c r="C37" s="57">
        <f>SUM(C32:C36)</f>
        <v>0.28340000000000004</v>
      </c>
      <c r="D37" s="370">
        <f>SUM(D32:D36)</f>
        <v>0.18409999999999999</v>
      </c>
    </row>
    <row r="38" spans="1:4" ht="15.6" x14ac:dyDescent="0.25">
      <c r="A38" s="356"/>
      <c r="B38" s="753" t="s">
        <v>184</v>
      </c>
      <c r="C38" s="753"/>
      <c r="D38" s="357"/>
    </row>
    <row r="39" spans="1:4" x14ac:dyDescent="0.25">
      <c r="A39" s="371" t="s">
        <v>185</v>
      </c>
      <c r="B39" s="50" t="s">
        <v>186</v>
      </c>
      <c r="C39" s="51">
        <v>4.3099999999999999E-2</v>
      </c>
      <c r="D39" s="359">
        <v>2.18E-2</v>
      </c>
    </row>
    <row r="40" spans="1:4" ht="22.8" x14ac:dyDescent="0.25">
      <c r="A40" s="372" t="s">
        <v>187</v>
      </c>
      <c r="B40" s="58" t="s">
        <v>188</v>
      </c>
      <c r="C40" s="55">
        <v>2.1399999999999999E-2</v>
      </c>
      <c r="D40" s="363">
        <v>2.1399999999999999E-2</v>
      </c>
    </row>
    <row r="41" spans="1:4" x14ac:dyDescent="0.25">
      <c r="A41" s="364" t="s">
        <v>189</v>
      </c>
      <c r="B41" s="48" t="s">
        <v>190</v>
      </c>
      <c r="C41" s="49">
        <f>SUM(C39:C40)</f>
        <v>6.4500000000000002E-2</v>
      </c>
      <c r="D41" s="365">
        <f>SUM(D39:D40)</f>
        <v>4.3200000000000002E-2</v>
      </c>
    </row>
    <row r="42" spans="1:4" ht="15.6" x14ac:dyDescent="0.25">
      <c r="A42" s="356"/>
      <c r="B42" s="754" t="s">
        <v>191</v>
      </c>
      <c r="C42" s="754"/>
      <c r="D42" s="357"/>
    </row>
    <row r="43" spans="1:4" x14ac:dyDescent="0.25">
      <c r="A43" s="366" t="s">
        <v>192</v>
      </c>
      <c r="B43" s="50" t="s">
        <v>193</v>
      </c>
      <c r="C43" s="59"/>
      <c r="D43" s="373"/>
    </row>
    <row r="44" spans="1:4" x14ac:dyDescent="0.25">
      <c r="A44" s="367" t="s">
        <v>194</v>
      </c>
      <c r="B44" s="52" t="s">
        <v>195</v>
      </c>
      <c r="C44" s="60">
        <v>0</v>
      </c>
      <c r="D44" s="374"/>
    </row>
    <row r="45" spans="1:4" x14ac:dyDescent="0.25">
      <c r="A45" s="367" t="s">
        <v>196</v>
      </c>
      <c r="B45" s="52" t="s">
        <v>197</v>
      </c>
      <c r="C45" s="60">
        <v>0</v>
      </c>
      <c r="D45" s="374"/>
    </row>
    <row r="46" spans="1:4" x14ac:dyDescent="0.25">
      <c r="A46" s="367" t="s">
        <v>198</v>
      </c>
      <c r="B46" s="52" t="s">
        <v>199</v>
      </c>
      <c r="C46" s="60">
        <v>0</v>
      </c>
      <c r="D46" s="374"/>
    </row>
    <row r="47" spans="1:4" x14ac:dyDescent="0.25">
      <c r="A47" s="367" t="s">
        <v>200</v>
      </c>
      <c r="B47" s="52" t="s">
        <v>201</v>
      </c>
      <c r="C47" s="60">
        <v>0</v>
      </c>
      <c r="D47" s="374"/>
    </row>
    <row r="48" spans="1:4" ht="6.9" customHeight="1" x14ac:dyDescent="0.25">
      <c r="A48" s="368"/>
      <c r="B48" s="54"/>
      <c r="C48" s="61"/>
      <c r="D48" s="375"/>
    </row>
    <row r="49" spans="1:4" ht="13.8" x14ac:dyDescent="0.25">
      <c r="A49" s="376" t="s">
        <v>189</v>
      </c>
      <c r="B49" s="62" t="s">
        <v>190</v>
      </c>
      <c r="C49" s="63">
        <f>C44+C45+C46+C47+C48</f>
        <v>0</v>
      </c>
      <c r="D49" s="377"/>
    </row>
    <row r="50" spans="1:4" ht="13.8" x14ac:dyDescent="0.25">
      <c r="A50" s="378"/>
      <c r="B50" s="48" t="s">
        <v>202</v>
      </c>
      <c r="C50" s="49">
        <f>C18+C30+C37+C41+C49</f>
        <v>0.87480000000000002</v>
      </c>
      <c r="D50" s="365">
        <f>D18+D30+D37+D41</f>
        <v>0.47939999999999999</v>
      </c>
    </row>
    <row r="51" spans="1:4" x14ac:dyDescent="0.25">
      <c r="A51" s="73"/>
      <c r="B51" s="755"/>
      <c r="C51" s="755"/>
      <c r="D51" s="74"/>
    </row>
    <row r="52" spans="1:4" ht="13.8" x14ac:dyDescent="0.25">
      <c r="A52" s="379" t="str">
        <f>'Orçamento Sintético '!A51</f>
        <v xml:space="preserve"> TUCUMÃ-PA, 22 DE JANEIRO DE 2024.</v>
      </c>
      <c r="B52" s="755"/>
      <c r="C52" s="755"/>
      <c r="D52" s="74"/>
    </row>
    <row r="53" spans="1:4" ht="15.6" x14ac:dyDescent="0.25">
      <c r="A53" s="380"/>
      <c r="B53" s="755"/>
      <c r="C53" s="755"/>
      <c r="D53" s="74"/>
    </row>
    <row r="54" spans="1:4" x14ac:dyDescent="0.25">
      <c r="A54" s="73"/>
      <c r="B54" s="755"/>
      <c r="C54" s="755"/>
      <c r="D54" s="74"/>
    </row>
    <row r="55" spans="1:4" ht="15.6" x14ac:dyDescent="0.25">
      <c r="A55" s="73"/>
      <c r="B55" s="756"/>
      <c r="C55" s="755"/>
      <c r="D55" s="74"/>
    </row>
    <row r="56" spans="1:4" ht="15" x14ac:dyDescent="0.25">
      <c r="A56" s="73"/>
      <c r="B56" s="757"/>
      <c r="C56" s="755"/>
      <c r="D56" s="74"/>
    </row>
    <row r="57" spans="1:4" x14ac:dyDescent="0.25">
      <c r="A57" s="73"/>
      <c r="B57" s="755"/>
      <c r="C57" s="755"/>
      <c r="D57" s="74"/>
    </row>
    <row r="58" spans="1:4" x14ac:dyDescent="0.25">
      <c r="A58" s="73"/>
      <c r="B58" s="755"/>
      <c r="C58" s="755"/>
      <c r="D58" s="74"/>
    </row>
    <row r="59" spans="1:4" ht="13.8" thickBot="1" x14ac:dyDescent="0.3">
      <c r="A59" s="67"/>
      <c r="B59" s="68"/>
      <c r="C59" s="68"/>
      <c r="D59" s="69"/>
    </row>
    <row r="248" spans="2:25" x14ac:dyDescent="0.25">
      <c r="B248" s="64"/>
      <c r="C248" s="64"/>
      <c r="D248" s="64"/>
      <c r="E248" s="64"/>
      <c r="F248" s="64"/>
      <c r="G248" s="64"/>
      <c r="H248" s="64"/>
      <c r="I248" s="64"/>
      <c r="J248" s="39">
        <v>3</v>
      </c>
      <c r="Y248" s="39" t="s">
        <v>110</v>
      </c>
    </row>
    <row r="249" spans="2:25" x14ac:dyDescent="0.25">
      <c r="X249" s="39" t="s">
        <v>111</v>
      </c>
    </row>
    <row r="250" spans="2:25" x14ac:dyDescent="0.25">
      <c r="P250" s="39">
        <v>4</v>
      </c>
    </row>
    <row r="251" spans="2:25" x14ac:dyDescent="0.25">
      <c r="P251" s="39">
        <v>14</v>
      </c>
    </row>
    <row r="252" spans="2:25" x14ac:dyDescent="0.25">
      <c r="P252" s="39">
        <v>1</v>
      </c>
    </row>
    <row r="253" spans="2:25" x14ac:dyDescent="0.25">
      <c r="P253" s="39">
        <v>1</v>
      </c>
    </row>
    <row r="254" spans="2:25" x14ac:dyDescent="0.25">
      <c r="P254" s="39">
        <v>14</v>
      </c>
    </row>
    <row r="255" spans="2:25" x14ac:dyDescent="0.25">
      <c r="P255" s="39">
        <v>14</v>
      </c>
    </row>
    <row r="256" spans="2:25" x14ac:dyDescent="0.25">
      <c r="P256" s="39">
        <v>30</v>
      </c>
    </row>
    <row r="257" spans="2:16" x14ac:dyDescent="0.25">
      <c r="P257" s="39">
        <v>14</v>
      </c>
    </row>
    <row r="258" spans="2:16" x14ac:dyDescent="0.25">
      <c r="P258" s="39">
        <v>3</v>
      </c>
    </row>
    <row r="259" spans="2:16" x14ac:dyDescent="0.25">
      <c r="P259" s="39">
        <v>19</v>
      </c>
    </row>
    <row r="260" spans="2:16" x14ac:dyDescent="0.25">
      <c r="P260" s="39">
        <v>3</v>
      </c>
    </row>
    <row r="261" spans="2:16" x14ac:dyDescent="0.25">
      <c r="P261" s="39">
        <v>6</v>
      </c>
    </row>
    <row r="262" spans="2:16" x14ac:dyDescent="0.25">
      <c r="P262" s="39">
        <v>14</v>
      </c>
    </row>
    <row r="263" spans="2:16" x14ac:dyDescent="0.25">
      <c r="P263" s="39">
        <v>12</v>
      </c>
    </row>
    <row r="264" spans="2:16" x14ac:dyDescent="0.25">
      <c r="B264" s="65"/>
      <c r="P264" s="39">
        <v>10</v>
      </c>
    </row>
  </sheetData>
  <mergeCells count="11">
    <mergeCell ref="A1:D1"/>
    <mergeCell ref="A2:D2"/>
    <mergeCell ref="A3:D3"/>
    <mergeCell ref="B5:D5"/>
    <mergeCell ref="A4:D4"/>
    <mergeCell ref="B42:C42"/>
    <mergeCell ref="A6:D6"/>
    <mergeCell ref="B8:C8"/>
    <mergeCell ref="B19:C19"/>
    <mergeCell ref="B31:C31"/>
    <mergeCell ref="B38:C3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  <headerFooter>
    <oddHeader xml:space="preserve">&amp;L </oddHeader>
    <oddFooter xml:space="preserve">&amp;L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Itens de maior relevância</vt:lpstr>
      <vt:lpstr>Orçamento Sintético </vt:lpstr>
      <vt:lpstr>Memória de Cálculo</vt:lpstr>
      <vt:lpstr>CPU</vt:lpstr>
      <vt:lpstr>BDI</vt:lpstr>
      <vt:lpstr>CF-F</vt:lpstr>
      <vt:lpstr>L.S</vt:lpstr>
      <vt:lpstr>BDI!Area_de_impressao</vt:lpstr>
      <vt:lpstr>'CF-F'!Area_de_impressao</vt:lpstr>
      <vt:lpstr>'Itens de maior relevância'!Area_de_impressao</vt:lpstr>
      <vt:lpstr>L.S!Area_de_impressao</vt:lpstr>
      <vt:lpstr>'Memória de Cálculo'!Area_de_impressao</vt:lpstr>
      <vt:lpstr>'Orçamento Sintético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diego armando bustamante</cp:lastModifiedBy>
  <cp:revision>0</cp:revision>
  <cp:lastPrinted>2024-01-20T00:06:36Z</cp:lastPrinted>
  <dcterms:created xsi:type="dcterms:W3CDTF">2022-02-20T00:21:30Z</dcterms:created>
  <dcterms:modified xsi:type="dcterms:W3CDTF">2024-01-20T00:06:36Z</dcterms:modified>
</cp:coreProperties>
</file>